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820" yWindow="-195" windowWidth="10200" windowHeight="9540"/>
  </bookViews>
  <sheets>
    <sheet name="Sept Income Ren" sheetId="5" r:id="rId1"/>
    <sheet name="OSA" sheetId="8" r:id="rId2"/>
    <sheet name="57 managers" sheetId="6" r:id="rId3"/>
    <sheet name="Salaries" sheetId="1" r:id="rId4"/>
    <sheet name="Sheet3" sheetId="3" state="hidden" r:id="rId5"/>
    <sheet name="General Expenses" sheetId="4" r:id="rId6"/>
  </sheets>
  <definedNames>
    <definedName name="_xlnm.Print_Area" localSheetId="2">'57 managers'!$A$1:$H$207</definedName>
  </definedNames>
  <calcPr calcId="144525"/>
</workbook>
</file>

<file path=xl/calcChain.xml><?xml version="1.0" encoding="utf-8"?>
<calcChain xmlns="http://schemas.openxmlformats.org/spreadsheetml/2006/main">
  <c r="K28" i="8" l="1"/>
  <c r="K24" i="8"/>
  <c r="K16" i="8"/>
  <c r="K9" i="8"/>
  <c r="F21" i="8" l="1"/>
  <c r="F27" i="8"/>
  <c r="F14" i="8"/>
  <c r="F12" i="8"/>
  <c r="F20" i="8"/>
  <c r="F7" i="8"/>
  <c r="F6" i="8"/>
  <c r="F8" i="8"/>
  <c r="F4" i="8"/>
  <c r="O26" i="4" l="1"/>
  <c r="O22" i="4"/>
  <c r="O15" i="4"/>
  <c r="O9" i="4"/>
  <c r="O28" i="4" l="1"/>
  <c r="N22" i="4"/>
  <c r="N26" i="4"/>
  <c r="N15" i="4"/>
  <c r="N9" i="4"/>
  <c r="N28" i="4" l="1"/>
  <c r="M22" i="4" l="1"/>
  <c r="M26" i="4"/>
  <c r="M15" i="4"/>
  <c r="L26" i="4"/>
  <c r="L15" i="4"/>
  <c r="L9" i="4"/>
  <c r="M9" i="4" l="1"/>
  <c r="M28" i="4" s="1"/>
  <c r="L22" i="4"/>
  <c r="L28" i="4" s="1"/>
  <c r="I18" i="6"/>
  <c r="I19" i="6"/>
  <c r="I20" i="6"/>
  <c r="I21" i="6"/>
  <c r="I22" i="6"/>
  <c r="I23" i="6"/>
  <c r="J13" i="6"/>
  <c r="J24" i="8" l="1"/>
  <c r="J28" i="8"/>
  <c r="J16" i="8"/>
  <c r="J9" i="8"/>
  <c r="P5" i="4" l="1"/>
  <c r="P6" i="4"/>
  <c r="P7" i="4"/>
  <c r="P8" i="4"/>
  <c r="P4" i="4"/>
  <c r="P37" i="4" l="1"/>
  <c r="P34" i="4"/>
  <c r="E38" i="4"/>
  <c r="F38" i="4"/>
  <c r="G38" i="4"/>
  <c r="H38" i="4"/>
  <c r="I38" i="4"/>
  <c r="D38" i="4"/>
  <c r="G26" i="4"/>
  <c r="H26" i="4"/>
  <c r="I26" i="4"/>
  <c r="E26" i="4"/>
  <c r="F26" i="4"/>
  <c r="H22" i="4"/>
  <c r="I22" i="4"/>
  <c r="E22" i="4"/>
  <c r="F22" i="4"/>
  <c r="G22" i="4"/>
  <c r="H15" i="4"/>
  <c r="I15" i="4"/>
  <c r="E15" i="4"/>
  <c r="F15" i="4"/>
  <c r="G15" i="4"/>
  <c r="H9" i="4"/>
  <c r="I9" i="4"/>
  <c r="E9" i="4"/>
  <c r="F9" i="4"/>
  <c r="G9" i="4"/>
  <c r="P38" i="4" l="1"/>
  <c r="F28" i="4"/>
  <c r="I28" i="4"/>
  <c r="G28" i="4"/>
  <c r="H28" i="4"/>
  <c r="E28" i="4"/>
  <c r="P21" i="4" l="1"/>
  <c r="P20" i="4"/>
  <c r="P25" i="4"/>
  <c r="P19" i="4"/>
  <c r="P18" i="4"/>
  <c r="P13" i="4"/>
  <c r="P12" i="4"/>
  <c r="H28" i="8" l="1"/>
  <c r="I28" i="8"/>
  <c r="M28" i="8"/>
  <c r="H16" i="8"/>
  <c r="I16" i="8"/>
  <c r="H9" i="8"/>
  <c r="I9" i="8"/>
  <c r="I30" i="8" l="1"/>
  <c r="H30" i="8"/>
  <c r="G24" i="6" l="1"/>
  <c r="H24" i="6" s="1"/>
  <c r="I24" i="6" s="1"/>
  <c r="J24" i="6" s="1"/>
  <c r="G17" i="6"/>
  <c r="H17" i="6" s="1"/>
  <c r="I17" i="6" s="1"/>
  <c r="J17" i="6" s="1"/>
  <c r="G13" i="6"/>
  <c r="H13" i="6" s="1"/>
  <c r="I13" i="6" s="1"/>
  <c r="G24" i="8" l="1"/>
  <c r="G28" i="8"/>
  <c r="L22" i="8"/>
  <c r="L23" i="8"/>
  <c r="L13" i="8"/>
  <c r="L15" i="8"/>
  <c r="L5" i="8"/>
  <c r="G9" i="8" l="1"/>
  <c r="G16" i="8"/>
  <c r="G30" i="8" s="1"/>
  <c r="D25" i="1"/>
  <c r="C25" i="1"/>
  <c r="F25" i="6" l="1"/>
  <c r="G25" i="6" s="1"/>
  <c r="H25" i="6" s="1"/>
  <c r="I25" i="6" s="1"/>
  <c r="J25" i="6" s="1"/>
  <c r="F16" i="6"/>
  <c r="G16" i="6" s="1"/>
  <c r="H16" i="6" s="1"/>
  <c r="I16" i="6" s="1"/>
  <c r="J16" i="6" s="1"/>
  <c r="F15" i="6"/>
  <c r="G15" i="6" s="1"/>
  <c r="H15" i="6" s="1"/>
  <c r="I15" i="6" s="1"/>
  <c r="J15" i="6" s="1"/>
  <c r="F13" i="6"/>
  <c r="F28" i="8" l="1"/>
  <c r="F24" i="8"/>
  <c r="L4" i="8"/>
  <c r="F16" i="8" l="1"/>
  <c r="F9" i="8"/>
  <c r="F30" i="8" l="1"/>
  <c r="F32" i="8" s="1"/>
  <c r="E16" i="6"/>
  <c r="E15" i="6"/>
  <c r="E13" i="6"/>
  <c r="F35" i="5" l="1"/>
  <c r="D24" i="8" l="1"/>
  <c r="D16" i="8"/>
  <c r="L14" i="8"/>
  <c r="L21" i="8"/>
  <c r="L27" i="8"/>
  <c r="L28" i="8" s="1"/>
  <c r="L20" i="8"/>
  <c r="L19" i="8"/>
  <c r="L12" i="8"/>
  <c r="L7" i="8"/>
  <c r="L6" i="8"/>
  <c r="L8" i="8"/>
  <c r="N30" i="8"/>
  <c r="D28" i="8"/>
  <c r="D9" i="8"/>
  <c r="L16" i="8" l="1"/>
  <c r="L9" i="8"/>
  <c r="E28" i="8"/>
  <c r="E24" i="8"/>
  <c r="L24" i="8" s="1"/>
  <c r="E16" i="8"/>
  <c r="E9" i="8"/>
  <c r="E30" i="8" l="1"/>
  <c r="L30" i="8"/>
  <c r="D17" i="6"/>
  <c r="C17" i="6" s="1"/>
  <c r="D15" i="6"/>
  <c r="C15" i="6" s="1"/>
  <c r="D16" i="6"/>
  <c r="D13" i="6"/>
  <c r="C13" i="6" s="1"/>
  <c r="F169" i="6"/>
  <c r="F168" i="6"/>
  <c r="F167" i="6"/>
  <c r="F166" i="6"/>
  <c r="F164" i="6"/>
  <c r="F160" i="6"/>
  <c r="F159" i="6"/>
  <c r="F158" i="6"/>
  <c r="F157" i="6"/>
  <c r="F155" i="6"/>
  <c r="F151" i="6"/>
  <c r="F150" i="6"/>
  <c r="F148" i="6"/>
  <c r="F144" i="6"/>
  <c r="F143" i="6"/>
  <c r="F142" i="6"/>
  <c r="C52" i="6"/>
  <c r="C51" i="6"/>
  <c r="C50" i="6"/>
  <c r="J49" i="6"/>
  <c r="I49" i="6"/>
  <c r="H49" i="6"/>
  <c r="G49" i="6"/>
  <c r="F49" i="6"/>
  <c r="E49" i="6"/>
  <c r="D49" i="6"/>
  <c r="B49" i="6"/>
  <c r="C47" i="6"/>
  <c r="C46" i="6"/>
  <c r="C45" i="6"/>
  <c r="H42" i="6"/>
  <c r="F42" i="6"/>
  <c r="F54" i="6" s="1"/>
  <c r="C44" i="6"/>
  <c r="C43" i="6"/>
  <c r="J42" i="6"/>
  <c r="I42" i="6"/>
  <c r="G42" i="6"/>
  <c r="E42" i="6"/>
  <c r="B42" i="6"/>
  <c r="C38" i="6"/>
  <c r="C37" i="6"/>
  <c r="C36" i="6"/>
  <c r="C35" i="6"/>
  <c r="E32" i="6"/>
  <c r="C34" i="6"/>
  <c r="C33" i="6"/>
  <c r="J32" i="6"/>
  <c r="I32" i="6"/>
  <c r="H32" i="6"/>
  <c r="G32" i="6"/>
  <c r="F32" i="6"/>
  <c r="D32" i="6"/>
  <c r="B32" i="6"/>
  <c r="C30" i="6"/>
  <c r="C29" i="6"/>
  <c r="C28" i="6"/>
  <c r="C27" i="6"/>
  <c r="C25" i="6"/>
  <c r="C24" i="6"/>
  <c r="C23" i="6"/>
  <c r="C22" i="6"/>
  <c r="C21" i="6"/>
  <c r="C20" i="6"/>
  <c r="C19" i="6"/>
  <c r="C18" i="6"/>
  <c r="C16" i="6"/>
  <c r="F165" i="6"/>
  <c r="F156" i="6"/>
  <c r="C14" i="6"/>
  <c r="J12" i="6"/>
  <c r="J40" i="6" s="1"/>
  <c r="I12" i="6"/>
  <c r="G12" i="6"/>
  <c r="G40" i="6" s="1"/>
  <c r="F12" i="6"/>
  <c r="E12" i="6"/>
  <c r="B12" i="6"/>
  <c r="F140" i="6" l="1"/>
  <c r="F40" i="6"/>
  <c r="F56" i="6" s="1"/>
  <c r="F59" i="6" s="1"/>
  <c r="E54" i="6"/>
  <c r="I54" i="6"/>
  <c r="B54" i="6"/>
  <c r="I40" i="6"/>
  <c r="I56" i="6" s="1"/>
  <c r="I59" i="6" s="1"/>
  <c r="G54" i="6"/>
  <c r="D12" i="6"/>
  <c r="D40" i="6" s="1"/>
  <c r="J54" i="6"/>
  <c r="J56" i="6" s="1"/>
  <c r="J59" i="6" s="1"/>
  <c r="F141" i="6"/>
  <c r="C49" i="6"/>
  <c r="C40" i="6"/>
  <c r="F161" i="6"/>
  <c r="F145" i="6"/>
  <c r="B40" i="6"/>
  <c r="H54" i="6"/>
  <c r="E40" i="6"/>
  <c r="E56" i="6" s="1"/>
  <c r="E59" i="6" s="1"/>
  <c r="F170" i="6"/>
  <c r="C32" i="6"/>
  <c r="G56" i="6"/>
  <c r="G59" i="6" s="1"/>
  <c r="C12" i="6"/>
  <c r="H12" i="6"/>
  <c r="H40" i="6" s="1"/>
  <c r="F149" i="6"/>
  <c r="F152" i="6" s="1"/>
  <c r="D42" i="6"/>
  <c r="H56" i="6" l="1"/>
  <c r="H59" i="6" s="1"/>
  <c r="B56" i="6"/>
  <c r="D54" i="6"/>
  <c r="C42" i="6"/>
  <c r="G27" i="5"/>
  <c r="G29" i="5" s="1"/>
  <c r="F27" i="5"/>
  <c r="G38" i="5" s="1"/>
  <c r="F20" i="5"/>
  <c r="F6" i="5"/>
  <c r="F39" i="5" l="1"/>
  <c r="G20" i="5"/>
  <c r="C54" i="6"/>
  <c r="D56" i="6"/>
  <c r="F38" i="5"/>
  <c r="F40" i="5" l="1"/>
  <c r="G39" i="5"/>
  <c r="G40" i="5" s="1"/>
  <c r="C56" i="6"/>
  <c r="D59" i="6"/>
  <c r="C59" i="6" s="1"/>
  <c r="P26" i="4"/>
  <c r="P22" i="4"/>
  <c r="P9" i="4"/>
  <c r="D22" i="4" l="1"/>
  <c r="D26" i="4"/>
  <c r="D15" i="4"/>
  <c r="D9" i="4" l="1"/>
  <c r="D28" i="4" s="1"/>
  <c r="E22" i="3"/>
  <c r="E15" i="3" s="1"/>
  <c r="E3" i="3"/>
  <c r="E8" i="3"/>
  <c r="D26" i="1"/>
  <c r="C26" i="1"/>
  <c r="D19" i="1"/>
  <c r="C19" i="1"/>
  <c r="D8" i="1"/>
  <c r="C8" i="1"/>
  <c r="E5" i="1"/>
  <c r="E6" i="1"/>
  <c r="E7" i="1"/>
  <c r="E10" i="1"/>
  <c r="E12" i="1"/>
  <c r="E14" i="1"/>
  <c r="E16" i="1"/>
  <c r="E17" i="1"/>
  <c r="E18" i="1"/>
  <c r="E23" i="1"/>
  <c r="E4" i="1"/>
  <c r="E27" i="3" l="1"/>
  <c r="D21" i="1"/>
  <c r="C21" i="1"/>
  <c r="E19" i="1"/>
  <c r="E8" i="1"/>
  <c r="E26" i="1"/>
  <c r="P15" i="4"/>
  <c r="P28" i="4" s="1"/>
  <c r="P39" i="4" s="1"/>
  <c r="E25" i="1"/>
  <c r="E21" i="1" l="1"/>
</calcChain>
</file>

<file path=xl/sharedStrings.xml><?xml version="1.0" encoding="utf-8"?>
<sst xmlns="http://schemas.openxmlformats.org/spreadsheetml/2006/main" count="306" uniqueCount="222">
  <si>
    <t>Department</t>
  </si>
  <si>
    <t>Package</t>
  </si>
  <si>
    <t>Co. Contribution</t>
  </si>
  <si>
    <t>Total</t>
  </si>
  <si>
    <t>Speaker</t>
  </si>
  <si>
    <t>Chief Whip</t>
  </si>
  <si>
    <t>Executive Mayor</t>
  </si>
  <si>
    <t>Municipal Manager</t>
  </si>
  <si>
    <t>Corporate Services</t>
  </si>
  <si>
    <t>Financial Services</t>
  </si>
  <si>
    <t>Community Services</t>
  </si>
  <si>
    <t>Governance</t>
  </si>
  <si>
    <t>LED</t>
  </si>
  <si>
    <t>Infrastructure</t>
  </si>
  <si>
    <t>TOTAL FOR OFFICIALS</t>
  </si>
  <si>
    <t>Mayco &amp; Council</t>
  </si>
  <si>
    <t>Executive &amp; Council</t>
  </si>
  <si>
    <t>MM+LED+GOVERNANCE</t>
  </si>
  <si>
    <t>Main Bank Account</t>
  </si>
  <si>
    <t>Credit Interest</t>
  </si>
  <si>
    <t>Transfer from Investments</t>
  </si>
  <si>
    <t>Tender income</t>
  </si>
  <si>
    <t>Investments Accounts</t>
  </si>
  <si>
    <t>Other Revenue</t>
  </si>
  <si>
    <t>General Expenses</t>
  </si>
  <si>
    <t>Repairs and maintenance</t>
  </si>
  <si>
    <t>Contracted Services</t>
  </si>
  <si>
    <t>Other Expenses</t>
  </si>
  <si>
    <t>Total General Expenses</t>
  </si>
  <si>
    <t xml:space="preserve">Grants and Subsidies </t>
  </si>
  <si>
    <t>refunds</t>
  </si>
  <si>
    <t>Absa Call Account</t>
  </si>
  <si>
    <t xml:space="preserve">FNB </t>
  </si>
  <si>
    <t>Absa 32 days</t>
  </si>
  <si>
    <t>Grants</t>
  </si>
  <si>
    <t>speaker</t>
  </si>
  <si>
    <t>MM</t>
  </si>
  <si>
    <t>Finance and Admin</t>
  </si>
  <si>
    <t>Finance</t>
  </si>
  <si>
    <t>Corporate</t>
  </si>
  <si>
    <t>Planning and Development</t>
  </si>
  <si>
    <t>Agric</t>
  </si>
  <si>
    <t>Community and Social</t>
  </si>
  <si>
    <t>Community services</t>
  </si>
  <si>
    <t>GENERAL EXPENSES</t>
  </si>
  <si>
    <t>Mayco</t>
  </si>
  <si>
    <t>SDL</t>
  </si>
  <si>
    <t xml:space="preserve">Total </t>
  </si>
  <si>
    <t>Reconciling Differences</t>
  </si>
  <si>
    <t>CFA</t>
  </si>
  <si>
    <t>Medical PJ du Plessis</t>
  </si>
  <si>
    <t>Metropolitian</t>
  </si>
  <si>
    <t>Arrea Levy</t>
  </si>
  <si>
    <t>Vat returns</t>
  </si>
  <si>
    <t>LG seta grant</t>
  </si>
  <si>
    <t>Malewatle Ntheli</t>
  </si>
  <si>
    <t>closing</t>
  </si>
  <si>
    <t>Absa days</t>
  </si>
  <si>
    <t>Bank balance</t>
  </si>
  <si>
    <t>Total Interest</t>
  </si>
  <si>
    <t>Other income</t>
  </si>
  <si>
    <t>Total Income</t>
  </si>
  <si>
    <t>Equitable shares</t>
  </si>
  <si>
    <t>JULY</t>
  </si>
  <si>
    <t>YTD</t>
  </si>
  <si>
    <t>Section 57 Managers</t>
  </si>
  <si>
    <t>Description</t>
  </si>
  <si>
    <t xml:space="preserve">Adjusted Budget </t>
  </si>
  <si>
    <t>Actual    YTD</t>
  </si>
  <si>
    <t xml:space="preserve"> Earnings: Officials</t>
  </si>
  <si>
    <t>Salaries</t>
  </si>
  <si>
    <t>Overtime</t>
  </si>
  <si>
    <t>Car Allowance</t>
  </si>
  <si>
    <t>Cell Phone Allowance</t>
  </si>
  <si>
    <t>Housing Allowance</t>
  </si>
  <si>
    <t>Long Service Bonus</t>
  </si>
  <si>
    <t>Annual Bonus</t>
  </si>
  <si>
    <t>Performance Bonuses</t>
  </si>
  <si>
    <t xml:space="preserve">Leavepay </t>
  </si>
  <si>
    <t>Backpay/Refund</t>
  </si>
  <si>
    <t>Car Backpay</t>
  </si>
  <si>
    <t>Pension</t>
  </si>
  <si>
    <t>Medical Benefits</t>
  </si>
  <si>
    <t>Acting Allowance</t>
  </si>
  <si>
    <t>Rental Allowance</t>
  </si>
  <si>
    <t>NRFI Allowance</t>
  </si>
  <si>
    <t>Interest Subsidies</t>
  </si>
  <si>
    <t>Overpayment/Unpaid leave</t>
  </si>
  <si>
    <t>Company Contributions</t>
  </si>
  <si>
    <t>Medical Aid</t>
  </si>
  <si>
    <t>UIF</t>
  </si>
  <si>
    <t>Bargaining council</t>
  </si>
  <si>
    <t>Policy Schemes</t>
  </si>
  <si>
    <t>Skills</t>
  </si>
  <si>
    <t>Total Earings: Officials</t>
  </si>
  <si>
    <t>Councillors: Allowance</t>
  </si>
  <si>
    <t>Housing</t>
  </si>
  <si>
    <t>Total Concillors: Allowance</t>
  </si>
  <si>
    <t>Total Cost to Company</t>
  </si>
  <si>
    <t xml:space="preserve">Total Cost to Company: 1st Quarter  </t>
  </si>
  <si>
    <t>July</t>
  </si>
  <si>
    <t>August</t>
  </si>
  <si>
    <t>September</t>
  </si>
  <si>
    <t>October</t>
  </si>
  <si>
    <t>November</t>
  </si>
  <si>
    <t>December</t>
  </si>
  <si>
    <t>January</t>
  </si>
  <si>
    <t>STAFF COMPLEMENTS</t>
  </si>
  <si>
    <t>Managers</t>
  </si>
  <si>
    <t>Other officials</t>
  </si>
  <si>
    <t>COUNCILLORS</t>
  </si>
  <si>
    <t>Mayoral Committee Members</t>
  </si>
  <si>
    <t>Part-time Councillors</t>
  </si>
  <si>
    <t>Seconded Councillors</t>
  </si>
  <si>
    <t>MONTHLY SALARY VARIANCE AUGUST</t>
  </si>
  <si>
    <t xml:space="preserve">Salaries increased due to 3 Financial interns &amp; 4 other officials from political offices  </t>
  </si>
  <si>
    <t xml:space="preserve">Car Allowance increased </t>
  </si>
  <si>
    <t>long service bonus for 1 official</t>
  </si>
  <si>
    <t>Annual bonus for 3 officials</t>
  </si>
  <si>
    <t xml:space="preserve">Leave pay to two pesonnel resigned </t>
  </si>
  <si>
    <t>Medical Benefits 1 new medical aid member with structured salary</t>
  </si>
  <si>
    <t>Rental Allowance increased due to two new applications</t>
  </si>
  <si>
    <t>MONTHLY SALARY VARIANCE SEPTEMBER</t>
  </si>
  <si>
    <t xml:space="preserve"> </t>
  </si>
  <si>
    <t xml:space="preserve">Salaries increased due to 4 temporary appointments </t>
  </si>
  <si>
    <t>Car Allowance varies due to greater KM Reimbursements</t>
  </si>
  <si>
    <t>Increase in number of personnel receiving bonus (17) for the month</t>
  </si>
  <si>
    <t>Leave paid to 1 pesonnel resigned in August</t>
  </si>
  <si>
    <t>MONTHLY SALARY VARIANCE OCTOBER</t>
  </si>
  <si>
    <t xml:space="preserve">Salaries incresead due to  employees annual increments &amp; 3 security </t>
  </si>
  <si>
    <t>offcers &amp; 3 temporary officials</t>
  </si>
  <si>
    <t>Decreased in number of personnel receiving bonus (5) for the month</t>
  </si>
  <si>
    <t>Backpay due to salaries increments due for July to September</t>
  </si>
  <si>
    <t>MONTHLY SALARY VARIANCE NOVEMBER</t>
  </si>
  <si>
    <t>Salaries increased due to two(2) appointed personnel</t>
  </si>
  <si>
    <t>Car Allowance varied due to greater KM Reimbursements</t>
  </si>
  <si>
    <t>Decreased in number of personnel receiving bonus (12) for the month</t>
  </si>
  <si>
    <t>Inrease in housing allowance due to 1 new application</t>
  </si>
  <si>
    <t>MONTHLY SALARY VARIANCE DECEMBER</t>
  </si>
  <si>
    <t>Salary decreased due to1 deceased personnel &amp;1 appointed Finance Intern</t>
  </si>
  <si>
    <t>Increased in number of personnel receiving bonus  for the month</t>
  </si>
  <si>
    <t xml:space="preserve">Leave paid to the deceased official    </t>
  </si>
  <si>
    <t xml:space="preserve">MONTHLY SALARY VARIANCE </t>
  </si>
  <si>
    <t>JANUARY</t>
  </si>
  <si>
    <t>Salaries increased due to 21 appointed securities &amp; 2 personnel in HR Depart</t>
  </si>
  <si>
    <t>Car Allowance varied due to less KM Reimbursements</t>
  </si>
  <si>
    <t>Long service bonus was paid out to one staff member</t>
  </si>
  <si>
    <t>Cllrs' salary increased due to backpays and increments</t>
  </si>
  <si>
    <t>Car allowance for cllrs decreased due to less KM Reimbursements</t>
  </si>
  <si>
    <t>FEBRUARY</t>
  </si>
  <si>
    <t>Salaries decrease due to 2 resignations: Municipal Manager &amp; 1 staff member</t>
  </si>
  <si>
    <t>Increased in number of personnel receiving bonus (7) for the month on the same level</t>
  </si>
  <si>
    <t xml:space="preserve">Leavepay was due to 1 resigned personel and 1 section 57( Municipal Manager) </t>
  </si>
  <si>
    <t>Car allowance increased due to KM Reimbursements</t>
  </si>
  <si>
    <t>Increase in the medical aid contributions due to 2 new members</t>
  </si>
  <si>
    <t>Increase in the pension fund contributions due to 4 new members</t>
  </si>
  <si>
    <t>MARCH</t>
  </si>
  <si>
    <t>Acting allowance for acting M M</t>
  </si>
  <si>
    <t>Long Service Bonus to two officials</t>
  </si>
  <si>
    <t>More staff were entitled to bonus provision</t>
  </si>
  <si>
    <t>Leave paid out to 3 resigned officials</t>
  </si>
  <si>
    <t>Pension decreased due to resignations in February</t>
  </si>
  <si>
    <t>Backpay to Cllr Naidoo</t>
  </si>
  <si>
    <t>AUGUST</t>
  </si>
  <si>
    <t>Salary increased due to Annual Salary increments</t>
  </si>
  <si>
    <t>Car Allowance increased due to Km reimbursed</t>
  </si>
  <si>
    <t>Annual Bonus for three personnel</t>
  </si>
  <si>
    <t>Unpaid leave to 7 pesonnel</t>
  </si>
  <si>
    <t>Long service leave days paid to 1 personnel who opted for 5 leave days to be cashed</t>
  </si>
  <si>
    <t>SEPTEMBER</t>
  </si>
  <si>
    <t>Salary decreased due to the deceased official</t>
  </si>
  <si>
    <t>Car Allowance varies due to Km reimbursed</t>
  </si>
  <si>
    <t>Annual Bonus increased due to 14 officials</t>
  </si>
  <si>
    <t xml:space="preserve">leave days paid to 2 terminated executive managers, plus long service leave days paid to 1 personnel                                              </t>
  </si>
  <si>
    <t>OCTOBER</t>
  </si>
  <si>
    <t>Salary Increased:Acting MM's Salary and Acting Allowance Mr Rens,Swart and Ms Moloi KP</t>
  </si>
  <si>
    <t>Car Allowance increased due to more Km reimbursements</t>
  </si>
  <si>
    <t>Annual Bonus decreased: less officials bonused in current month</t>
  </si>
  <si>
    <t>Leave paid out to Mlotha T A, R Dusse, P Swart, J Viljoen &amp;Thamaha S</t>
  </si>
  <si>
    <t>Car backpay to Adv T Moloi</t>
  </si>
  <si>
    <t xml:space="preserve">Medical benefit decreased:Ms Motlohi is the only one entitled to the benefit </t>
  </si>
  <si>
    <t>NOVEMBER</t>
  </si>
  <si>
    <t>Salary decreased due to resignation of Acting Municipal Manager</t>
  </si>
  <si>
    <t>Car Allowance decreased due to more Km reimbursements</t>
  </si>
  <si>
    <t>Outstanding Leave paid out to 5 officials</t>
  </si>
  <si>
    <t xml:space="preserve">Unpaid leave </t>
  </si>
  <si>
    <t>Reviewed by</t>
  </si>
  <si>
    <t>Approved by</t>
  </si>
  <si>
    <t>__________________</t>
  </si>
  <si>
    <t>______________________</t>
  </si>
  <si>
    <t>___________________</t>
  </si>
  <si>
    <t>Ms. M L Suping</t>
  </si>
  <si>
    <t>Mrs L Seekane</t>
  </si>
  <si>
    <t>Mr. H I Lebusa</t>
  </si>
  <si>
    <t>Payroll Officer</t>
  </si>
  <si>
    <t>Expenditure Accountant</t>
  </si>
  <si>
    <t>Chief Financial Officer</t>
  </si>
  <si>
    <t>___/___/2012</t>
  </si>
  <si>
    <t>1st QUARTER EXPENDITURE REPORT ON SECTION 57 MANAGERS</t>
  </si>
  <si>
    <t>Municipal system improvement grant</t>
  </si>
  <si>
    <t>Expanded public works projects</t>
  </si>
  <si>
    <t>Contracted</t>
  </si>
  <si>
    <t>REM</t>
  </si>
  <si>
    <t>Grants to other mun</t>
  </si>
  <si>
    <t>Novmber</t>
  </si>
  <si>
    <t>Medical aid Mlangeni NE :Refund</t>
  </si>
  <si>
    <t>Bonitas medical fund</t>
  </si>
  <si>
    <t>Capex</t>
  </si>
  <si>
    <t>corpora</t>
  </si>
  <si>
    <t>comm</t>
  </si>
  <si>
    <t>Insurace pay outs\claims</t>
  </si>
  <si>
    <t>january</t>
  </si>
  <si>
    <t>february</t>
  </si>
  <si>
    <t>march</t>
  </si>
  <si>
    <t>mm</t>
  </si>
  <si>
    <t>led</t>
  </si>
  <si>
    <t>APRIL</t>
  </si>
  <si>
    <t>MAY</t>
  </si>
  <si>
    <t>june</t>
  </si>
  <si>
    <t>Financial management Grant</t>
  </si>
  <si>
    <t>Income Recon for the month ending FEBRUARY2015</t>
  </si>
  <si>
    <t>Departmental Summary for FEBRUARY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</si>
</sst>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_-;\-* #,##0_-;_-* &quot;-&quot;_-;_-@_-"/>
    <numFmt numFmtId="167" formatCode="_ * #,##0_ ;_ * \-#,##0_ ;_ * &quot;-&quot;??_ ;_ @_ "/>
    <numFmt numFmtId="168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5" tint="-0.249977111117893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8" applyNumberFormat="0" applyFill="0" applyAlignment="0" applyProtection="0"/>
    <xf numFmtId="0" fontId="19" fillId="0" borderId="49" applyNumberFormat="0" applyFill="0" applyAlignment="0" applyProtection="0"/>
    <xf numFmtId="0" fontId="20" fillId="0" borderId="50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51" applyNumberFormat="0" applyAlignment="0" applyProtection="0"/>
    <xf numFmtId="0" fontId="25" fillId="15" borderId="52" applyNumberFormat="0" applyAlignment="0" applyProtection="0"/>
    <xf numFmtId="0" fontId="26" fillId="15" borderId="51" applyNumberFormat="0" applyAlignment="0" applyProtection="0"/>
    <xf numFmtId="0" fontId="27" fillId="0" borderId="53" applyNumberFormat="0" applyFill="0" applyAlignment="0" applyProtection="0"/>
    <xf numFmtId="0" fontId="28" fillId="16" borderId="54" applyNumberFormat="0" applyAlignment="0" applyProtection="0"/>
    <xf numFmtId="0" fontId="29" fillId="0" borderId="0" applyNumberFormat="0" applyFill="0" applyBorder="0" applyAlignment="0" applyProtection="0"/>
    <xf numFmtId="0" fontId="1" fillId="17" borderId="55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56" applyNumberFormat="0" applyFill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1" fillId="41" borderId="0" applyNumberFormat="0" applyBorder="0" applyAlignment="0" applyProtection="0"/>
  </cellStyleXfs>
  <cellXfs count="183">
    <xf numFmtId="0" fontId="0" fillId="0" borderId="0" xfId="0"/>
    <xf numFmtId="165" fontId="0" fillId="0" borderId="0" xfId="1" applyFont="1"/>
    <xf numFmtId="165" fontId="0" fillId="0" borderId="2" xfId="1" applyFont="1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0" xfId="0" applyBorder="1"/>
    <xf numFmtId="165" fontId="0" fillId="0" borderId="0" xfId="1" applyFont="1" applyBorder="1"/>
    <xf numFmtId="165" fontId="0" fillId="0" borderId="8" xfId="1" applyFont="1" applyBorder="1"/>
    <xf numFmtId="165" fontId="0" fillId="0" borderId="10" xfId="1" applyFont="1" applyBorder="1"/>
    <xf numFmtId="0" fontId="0" fillId="0" borderId="9" xfId="0" applyBorder="1" applyAlignment="1">
      <alignment horizontal="left"/>
    </xf>
    <xf numFmtId="165" fontId="0" fillId="0" borderId="13" xfId="1" applyFont="1" applyBorder="1"/>
    <xf numFmtId="165" fontId="0" fillId="0" borderId="14" xfId="1" applyFont="1" applyBorder="1"/>
    <xf numFmtId="165" fontId="0" fillId="0" borderId="19" xfId="1" applyFont="1" applyBorder="1"/>
    <xf numFmtId="165" fontId="0" fillId="0" borderId="20" xfId="1" applyFont="1" applyBorder="1"/>
    <xf numFmtId="165" fontId="0" fillId="0" borderId="24" xfId="1" applyFont="1" applyBorder="1"/>
    <xf numFmtId="165" fontId="0" fillId="0" borderId="25" xfId="1" applyFont="1" applyBorder="1"/>
    <xf numFmtId="165" fontId="0" fillId="2" borderId="26" xfId="1" applyFont="1" applyFill="1" applyBorder="1"/>
    <xf numFmtId="165" fontId="0" fillId="2" borderId="27" xfId="1" applyFont="1" applyFill="1" applyBorder="1"/>
    <xf numFmtId="165" fontId="0" fillId="2" borderId="28" xfId="1" applyFont="1" applyFill="1" applyBorder="1"/>
    <xf numFmtId="165" fontId="0" fillId="2" borderId="10" xfId="1" applyFont="1" applyFill="1" applyBorder="1"/>
    <xf numFmtId="165" fontId="0" fillId="3" borderId="8" xfId="1" applyFont="1" applyFill="1" applyBorder="1"/>
    <xf numFmtId="165" fontId="0" fillId="2" borderId="3" xfId="1" applyFont="1" applyFill="1" applyBorder="1"/>
    <xf numFmtId="165" fontId="0" fillId="2" borderId="11" xfId="1" applyFont="1" applyFill="1" applyBorder="1"/>
    <xf numFmtId="0" fontId="0" fillId="0" borderId="1" xfId="0" applyBorder="1"/>
    <xf numFmtId="0" fontId="0" fillId="0" borderId="24" xfId="0" applyBorder="1"/>
    <xf numFmtId="0" fontId="0" fillId="0" borderId="29" xfId="0" applyBorder="1"/>
    <xf numFmtId="0" fontId="0" fillId="0" borderId="19" xfId="0" applyBorder="1"/>
    <xf numFmtId="165" fontId="0" fillId="0" borderId="2" xfId="1" applyFont="1" applyBorder="1" applyAlignment="1">
      <alignment horizontal="center"/>
    </xf>
    <xf numFmtId="165" fontId="2" fillId="0" borderId="2" xfId="1" applyFont="1" applyBorder="1"/>
    <xf numFmtId="165" fontId="2" fillId="0" borderId="0" xfId="1" applyFont="1" applyBorder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30" xfId="0" applyBorder="1"/>
    <xf numFmtId="0" fontId="0" fillId="0" borderId="31" xfId="0" applyBorder="1"/>
    <xf numFmtId="165" fontId="0" fillId="0" borderId="31" xfId="1" applyFont="1" applyBorder="1"/>
    <xf numFmtId="0" fontId="2" fillId="0" borderId="5" xfId="0" applyFont="1" applyBorder="1"/>
    <xf numFmtId="165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/>
    <xf numFmtId="0" fontId="3" fillId="0" borderId="0" xfId="0" applyFont="1"/>
    <xf numFmtId="165" fontId="0" fillId="0" borderId="1" xfId="1" applyFont="1" applyBorder="1"/>
    <xf numFmtId="0" fontId="4" fillId="0" borderId="0" xfId="0" applyFont="1"/>
    <xf numFmtId="165" fontId="0" fillId="0" borderId="6" xfId="1" applyFont="1" applyBorder="1"/>
    <xf numFmtId="0" fontId="0" fillId="4" borderId="33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35" xfId="0" applyFill="1" applyBorder="1" applyAlignment="1">
      <alignment horizontal="left"/>
    </xf>
    <xf numFmtId="165" fontId="0" fillId="0" borderId="17" xfId="1" applyFont="1" applyBorder="1"/>
    <xf numFmtId="165" fontId="0" fillId="0" borderId="29" xfId="1" applyFont="1" applyBorder="1"/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4" borderId="38" xfId="0" applyFill="1" applyBorder="1" applyAlignment="1">
      <alignment horizontal="left"/>
    </xf>
    <xf numFmtId="165" fontId="0" fillId="5" borderId="39" xfId="1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165" fontId="0" fillId="4" borderId="40" xfId="1" applyFont="1" applyFill="1" applyBorder="1"/>
    <xf numFmtId="0" fontId="0" fillId="4" borderId="41" xfId="0" applyFill="1" applyBorder="1"/>
    <xf numFmtId="0" fontId="0" fillId="4" borderId="42" xfId="0" applyFill="1" applyBorder="1"/>
    <xf numFmtId="0" fontId="0" fillId="4" borderId="43" xfId="0" applyFill="1" applyBorder="1"/>
    <xf numFmtId="165" fontId="0" fillId="4" borderId="44" xfId="1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165" fontId="0" fillId="0" borderId="45" xfId="1" applyFont="1" applyBorder="1"/>
    <xf numFmtId="165" fontId="0" fillId="0" borderId="32" xfId="1" applyFont="1" applyBorder="1"/>
    <xf numFmtId="0" fontId="0" fillId="0" borderId="15" xfId="0" applyBorder="1" applyAlignment="1">
      <alignment vertical="center"/>
    </xf>
    <xf numFmtId="165" fontId="0" fillId="0" borderId="17" xfId="1" applyFont="1" applyBorder="1" applyAlignment="1">
      <alignment horizontal="center"/>
    </xf>
    <xf numFmtId="0" fontId="7" fillId="0" borderId="0" xfId="2" applyFont="1"/>
    <xf numFmtId="0" fontId="6" fillId="0" borderId="0" xfId="2" applyFont="1" applyFill="1" applyAlignment="1">
      <alignment horizontal="center"/>
    </xf>
    <xf numFmtId="164" fontId="7" fillId="0" borderId="0" xfId="2" applyNumberFormat="1" applyFont="1"/>
    <xf numFmtId="0" fontId="6" fillId="6" borderId="24" xfId="2" applyFont="1" applyFill="1" applyBorder="1" applyAlignment="1">
      <alignment horizontal="center" vertical="center"/>
    </xf>
    <xf numFmtId="166" fontId="6" fillId="6" borderId="24" xfId="3" applyNumberFormat="1" applyFont="1" applyFill="1" applyBorder="1" applyAlignment="1">
      <alignment horizontal="center" vertical="center" wrapText="1"/>
    </xf>
    <xf numFmtId="164" fontId="6" fillId="6" borderId="2" xfId="3" applyNumberFormat="1" applyFont="1" applyFill="1" applyBorder="1" applyAlignment="1">
      <alignment horizontal="center" vertical="center" wrapText="1"/>
    </xf>
    <xf numFmtId="17" fontId="6" fillId="6" borderId="2" xfId="3" quotePrefix="1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/>
    </xf>
    <xf numFmtId="167" fontId="7" fillId="0" borderId="2" xfId="3" applyNumberFormat="1" applyFont="1" applyBorder="1"/>
    <xf numFmtId="164" fontId="7" fillId="0" borderId="19" xfId="3" applyNumberFormat="1" applyFont="1" applyBorder="1"/>
    <xf numFmtId="0" fontId="8" fillId="0" borderId="2" xfId="2" applyFont="1" applyFill="1" applyBorder="1"/>
    <xf numFmtId="167" fontId="6" fillId="7" borderId="2" xfId="3" applyNumberFormat="1" applyFont="1" applyFill="1" applyBorder="1"/>
    <xf numFmtId="164" fontId="6" fillId="7" borderId="2" xfId="3" applyNumberFormat="1" applyFont="1" applyFill="1" applyBorder="1"/>
    <xf numFmtId="0" fontId="7" fillId="0" borderId="2" xfId="2" applyFont="1" applyFill="1" applyBorder="1"/>
    <xf numFmtId="167" fontId="7" fillId="0" borderId="19" xfId="3" applyNumberFormat="1" applyFont="1" applyFill="1" applyBorder="1"/>
    <xf numFmtId="164" fontId="7" fillId="0" borderId="2" xfId="3" applyNumberFormat="1" applyFont="1" applyBorder="1"/>
    <xf numFmtId="164" fontId="7" fillId="0" borderId="2" xfId="2" applyNumberFormat="1" applyFont="1" applyBorder="1"/>
    <xf numFmtId="1" fontId="7" fillId="0" borderId="2" xfId="2" applyNumberFormat="1" applyFont="1" applyBorder="1"/>
    <xf numFmtId="0" fontId="7" fillId="0" borderId="2" xfId="2" applyFont="1" applyBorder="1"/>
    <xf numFmtId="167" fontId="7" fillId="0" borderId="2" xfId="3" applyNumberFormat="1" applyFont="1" applyFill="1" applyBorder="1"/>
    <xf numFmtId="0" fontId="8" fillId="0" borderId="2" xfId="2" applyFont="1" applyFill="1" applyBorder="1" applyAlignment="1">
      <alignment horizontal="left"/>
    </xf>
    <xf numFmtId="164" fontId="6" fillId="7" borderId="2" xfId="2" applyNumberFormat="1" applyFont="1" applyFill="1" applyBorder="1"/>
    <xf numFmtId="164" fontId="7" fillId="0" borderId="2" xfId="2" applyNumberFormat="1" applyFont="1" applyFill="1" applyBorder="1"/>
    <xf numFmtId="0" fontId="7" fillId="0" borderId="0" xfId="2" applyFont="1" applyBorder="1"/>
    <xf numFmtId="0" fontId="9" fillId="0" borderId="0" xfId="2" applyFont="1" applyFill="1" applyBorder="1"/>
    <xf numFmtId="164" fontId="7" fillId="0" borderId="2" xfId="4" applyNumberFormat="1" applyFont="1" applyFill="1" applyBorder="1"/>
    <xf numFmtId="0" fontId="10" fillId="0" borderId="2" xfId="2" applyFont="1" applyFill="1" applyBorder="1"/>
    <xf numFmtId="167" fontId="6" fillId="8" borderId="2" xfId="3" applyNumberFormat="1" applyFont="1" applyFill="1" applyBorder="1"/>
    <xf numFmtId="164" fontId="6" fillId="9" borderId="2" xfId="3" applyNumberFormat="1" applyFont="1" applyFill="1" applyBorder="1"/>
    <xf numFmtId="0" fontId="6" fillId="0" borderId="2" xfId="2" applyFont="1" applyFill="1" applyBorder="1"/>
    <xf numFmtId="168" fontId="5" fillId="0" borderId="0" xfId="2" applyNumberFormat="1"/>
    <xf numFmtId="0" fontId="11" fillId="0" borderId="2" xfId="2" applyFont="1" applyFill="1" applyBorder="1"/>
    <xf numFmtId="164" fontId="6" fillId="8" borderId="2" xfId="2" applyNumberFormat="1" applyFont="1" applyFill="1" applyBorder="1"/>
    <xf numFmtId="0" fontId="7" fillId="0" borderId="0" xfId="2" applyFont="1" applyFill="1" applyBorder="1"/>
    <xf numFmtId="167" fontId="7" fillId="0" borderId="0" xfId="3" applyNumberFormat="1" applyFont="1" applyBorder="1"/>
    <xf numFmtId="164" fontId="7" fillId="0" borderId="0" xfId="3" applyNumberFormat="1" applyFont="1" applyBorder="1"/>
    <xf numFmtId="0" fontId="6" fillId="0" borderId="0" xfId="2" applyFont="1" applyFill="1" applyBorder="1"/>
    <xf numFmtId="167" fontId="6" fillId="0" borderId="0" xfId="3" applyNumberFormat="1" applyFont="1" applyBorder="1"/>
    <xf numFmtId="164" fontId="6" fillId="6" borderId="2" xfId="3" quotePrefix="1" applyNumberFormat="1" applyFont="1" applyFill="1" applyBorder="1" applyAlignment="1">
      <alignment horizontal="center" vertical="center" wrapText="1"/>
    </xf>
    <xf numFmtId="167" fontId="7" fillId="0" borderId="2" xfId="2" applyNumberFormat="1" applyFont="1" applyBorder="1"/>
    <xf numFmtId="3" fontId="7" fillId="0" borderId="2" xfId="2" applyNumberFormat="1" applyFont="1" applyBorder="1"/>
    <xf numFmtId="165" fontId="7" fillId="0" borderId="2" xfId="2" applyNumberFormat="1" applyFont="1" applyBorder="1"/>
    <xf numFmtId="164" fontId="6" fillId="10" borderId="2" xfId="2" applyNumberFormat="1" applyFont="1" applyFill="1" applyBorder="1" applyAlignment="1">
      <alignment horizontal="center"/>
    </xf>
    <xf numFmtId="1" fontId="7" fillId="0" borderId="2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7" fontId="6" fillId="0" borderId="0" xfId="5" applyNumberFormat="1" applyFont="1" applyBorder="1"/>
    <xf numFmtId="164" fontId="7" fillId="0" borderId="0" xfId="5" applyNumberFormat="1" applyFont="1" applyBorder="1"/>
    <xf numFmtId="0" fontId="5" fillId="0" borderId="0" xfId="2"/>
    <xf numFmtId="167" fontId="7" fillId="0" borderId="0" xfId="5" applyNumberFormat="1" applyFont="1" applyBorder="1"/>
    <xf numFmtId="164" fontId="7" fillId="0" borderId="24" xfId="2" applyNumberFormat="1" applyFont="1" applyBorder="1"/>
    <xf numFmtId="164" fontId="7" fillId="0" borderId="29" xfId="2" applyNumberFormat="1" applyFont="1" applyBorder="1"/>
    <xf numFmtId="164" fontId="7" fillId="0" borderId="46" xfId="2" applyNumberFormat="1" applyFont="1" applyBorder="1"/>
    <xf numFmtId="167" fontId="7" fillId="0" borderId="0" xfId="2" applyNumberFormat="1" applyFont="1"/>
    <xf numFmtId="164" fontId="7" fillId="0" borderId="47" xfId="2" applyNumberFormat="1" applyFont="1" applyBorder="1"/>
    <xf numFmtId="164" fontId="7" fillId="0" borderId="0" xfId="2" applyNumberFormat="1" applyFont="1" applyBorder="1"/>
    <xf numFmtId="0" fontId="12" fillId="0" borderId="0" xfId="2" applyFont="1"/>
    <xf numFmtId="0" fontId="12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left"/>
    </xf>
    <xf numFmtId="0" fontId="12" fillId="0" borderId="0" xfId="2" applyFont="1" applyAlignment="1"/>
    <xf numFmtId="164" fontId="13" fillId="0" borderId="0" xfId="2" applyNumberFormat="1" applyFont="1"/>
    <xf numFmtId="0" fontId="15" fillId="0" borderId="0" xfId="2" applyFont="1"/>
    <xf numFmtId="0" fontId="16" fillId="0" borderId="0" xfId="2" applyFont="1"/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5" fontId="0" fillId="2" borderId="0" xfId="1" applyFont="1" applyFill="1"/>
    <xf numFmtId="167" fontId="0" fillId="0" borderId="0" xfId="1" applyNumberFormat="1" applyFont="1"/>
    <xf numFmtId="167" fontId="0" fillId="0" borderId="1" xfId="1" applyNumberFormat="1" applyFont="1" applyBorder="1"/>
    <xf numFmtId="167" fontId="0" fillId="0" borderId="31" xfId="1" applyNumberFormat="1" applyFont="1" applyBorder="1"/>
    <xf numFmtId="167" fontId="0" fillId="0" borderId="0" xfId="1" applyNumberFormat="1" applyFont="1" applyBorder="1"/>
    <xf numFmtId="43" fontId="0" fillId="0" borderId="2" xfId="1" applyNumberFormat="1" applyFont="1" applyBorder="1"/>
    <xf numFmtId="16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9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4" borderId="24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4" xfId="0" applyBorder="1" applyAlignment="1">
      <alignment horizontal="center"/>
    </xf>
    <xf numFmtId="0" fontId="12" fillId="0" borderId="0" xfId="2" applyFont="1" applyAlignment="1">
      <alignment horizontal="left"/>
    </xf>
    <xf numFmtId="0" fontId="7" fillId="0" borderId="0" xfId="2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3"/>
    <cellStyle name="Comma 2 2" xfId="5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/>
    <cellStyle name="Note" xfId="20" builtinId="10" customBuiltin="1"/>
    <cellStyle name="Output" xfId="15" builtinId="21" customBuiltin="1"/>
    <cellStyle name="Percent 2" xfId="4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601980</xdr:colOff>
      <xdr:row>7</xdr:row>
      <xdr:rowOff>38100</xdr:rowOff>
    </xdr:to>
    <xdr:pic>
      <xdr:nvPicPr>
        <xdr:cNvPr id="2" name="Picture 1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19" t="42389" r="13028" b="23314"/>
        <a:stretch>
          <a:fillRect/>
        </a:stretch>
      </xdr:blipFill>
      <xdr:spPr bwMode="auto">
        <a:xfrm>
          <a:off x="0" y="0"/>
          <a:ext cx="50444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topLeftCell="A16" workbookViewId="0">
      <selection activeCell="G27" sqref="G27"/>
    </sheetView>
  </sheetViews>
  <sheetFormatPr defaultRowHeight="15" x14ac:dyDescent="0.25"/>
  <cols>
    <col min="6" max="7" width="13.7109375" style="1" bestFit="1" customWidth="1"/>
    <col min="10" max="10" width="9.85546875" bestFit="1" customWidth="1"/>
  </cols>
  <sheetData>
    <row r="1" spans="1:7" ht="14.45" x14ac:dyDescent="0.3">
      <c r="A1" s="30"/>
      <c r="B1" s="36" t="s">
        <v>220</v>
      </c>
      <c r="C1" s="31"/>
      <c r="D1" s="31"/>
      <c r="E1" s="31"/>
      <c r="F1" s="32"/>
      <c r="G1" s="44"/>
    </row>
    <row r="2" spans="1:7" ht="14.45" x14ac:dyDescent="0.3">
      <c r="A2" s="4"/>
      <c r="B2" s="5"/>
      <c r="C2" s="5"/>
      <c r="D2" s="5"/>
      <c r="E2" s="5"/>
      <c r="F2" s="6"/>
      <c r="G2" s="7"/>
    </row>
    <row r="3" spans="1:7" ht="14.45" x14ac:dyDescent="0.3">
      <c r="A3" s="4"/>
      <c r="B3" s="159" t="s">
        <v>18</v>
      </c>
      <c r="C3" s="160"/>
      <c r="D3" s="160"/>
      <c r="E3" s="160"/>
      <c r="F3" s="161"/>
      <c r="G3" s="7"/>
    </row>
    <row r="4" spans="1:7" ht="14.45" x14ac:dyDescent="0.3">
      <c r="A4" s="4"/>
      <c r="B4" s="162" t="s">
        <v>19</v>
      </c>
      <c r="C4" s="163"/>
      <c r="D4" s="163"/>
      <c r="E4" s="164"/>
      <c r="F4" s="2">
        <v>5775.75</v>
      </c>
      <c r="G4" s="7"/>
    </row>
    <row r="5" spans="1:7" ht="14.45" x14ac:dyDescent="0.3">
      <c r="A5" s="4"/>
      <c r="B5" s="162" t="s">
        <v>20</v>
      </c>
      <c r="C5" s="163"/>
      <c r="D5" s="163"/>
      <c r="E5" s="164"/>
      <c r="F5" s="2">
        <v>14000000</v>
      </c>
      <c r="G5" s="7"/>
    </row>
    <row r="6" spans="1:7" ht="14.45" x14ac:dyDescent="0.3">
      <c r="A6" s="4"/>
      <c r="B6" s="5"/>
      <c r="C6" s="5"/>
      <c r="D6" s="5"/>
      <c r="E6" s="5"/>
      <c r="F6" s="28">
        <f>SUM(F4:F5)</f>
        <v>14005775.75</v>
      </c>
      <c r="G6" s="7"/>
    </row>
    <row r="7" spans="1:7" ht="14.45" x14ac:dyDescent="0.3">
      <c r="A7" s="4"/>
      <c r="B7" s="5"/>
      <c r="C7" s="5"/>
      <c r="D7" s="5"/>
      <c r="E7" s="5"/>
      <c r="F7" s="6"/>
      <c r="G7" s="7"/>
    </row>
    <row r="8" spans="1:7" ht="14.45" x14ac:dyDescent="0.3">
      <c r="A8" s="4"/>
      <c r="B8" s="165" t="s">
        <v>23</v>
      </c>
      <c r="C8" s="165"/>
      <c r="D8" s="165"/>
      <c r="E8" s="165"/>
      <c r="F8" s="165"/>
      <c r="G8" s="7" t="s">
        <v>49</v>
      </c>
    </row>
    <row r="9" spans="1:7" x14ac:dyDescent="0.25">
      <c r="A9" s="4"/>
      <c r="B9" s="166" t="s">
        <v>21</v>
      </c>
      <c r="C9" s="166"/>
      <c r="D9" s="166"/>
      <c r="E9" s="166"/>
      <c r="F9" s="2">
        <v>0</v>
      </c>
      <c r="G9" s="14"/>
    </row>
    <row r="10" spans="1:7" x14ac:dyDescent="0.25">
      <c r="A10" s="4"/>
      <c r="B10" s="45" t="s">
        <v>206</v>
      </c>
      <c r="C10" s="46"/>
      <c r="D10" s="46"/>
      <c r="E10" s="47"/>
      <c r="F10" s="48">
        <v>0</v>
      </c>
      <c r="G10" s="49">
        <v>0</v>
      </c>
    </row>
    <row r="11" spans="1:7" x14ac:dyDescent="0.25">
      <c r="A11" s="4"/>
      <c r="B11" s="45" t="s">
        <v>50</v>
      </c>
      <c r="C11" s="46"/>
      <c r="D11" s="46"/>
      <c r="E11" s="47"/>
      <c r="F11" s="48">
        <v>0</v>
      </c>
      <c r="G11" s="49">
        <v>1642.5</v>
      </c>
    </row>
    <row r="12" spans="1:7" x14ac:dyDescent="0.25">
      <c r="A12" s="4"/>
      <c r="B12" s="45" t="s">
        <v>205</v>
      </c>
      <c r="C12" s="46"/>
      <c r="D12" s="46"/>
      <c r="E12" s="47"/>
      <c r="F12" s="48">
        <v>0</v>
      </c>
      <c r="G12" s="49">
        <v>956.4</v>
      </c>
    </row>
    <row r="13" spans="1:7" x14ac:dyDescent="0.25">
      <c r="A13" s="4"/>
      <c r="B13" s="45" t="s">
        <v>51</v>
      </c>
      <c r="C13" s="46"/>
      <c r="D13" s="46"/>
      <c r="E13" s="47"/>
      <c r="F13" s="48"/>
      <c r="G13" s="49"/>
    </row>
    <row r="14" spans="1:7" ht="14.45" x14ac:dyDescent="0.3">
      <c r="A14" s="4"/>
      <c r="B14" s="50" t="s">
        <v>52</v>
      </c>
      <c r="C14" s="51"/>
      <c r="D14" s="51"/>
      <c r="E14" s="52"/>
      <c r="F14" s="48">
        <v>35</v>
      </c>
      <c r="G14" s="49"/>
    </row>
    <row r="15" spans="1:7" ht="14.45" x14ac:dyDescent="0.3">
      <c r="A15" s="4"/>
      <c r="B15" s="53" t="s">
        <v>53</v>
      </c>
      <c r="C15" s="54"/>
      <c r="D15" s="54"/>
      <c r="E15" s="55"/>
      <c r="F15" s="48">
        <v>0</v>
      </c>
      <c r="G15" s="49"/>
    </row>
    <row r="16" spans="1:7" ht="14.45" x14ac:dyDescent="0.3">
      <c r="A16" s="4"/>
      <c r="B16" s="158" t="s">
        <v>30</v>
      </c>
      <c r="C16" s="158"/>
      <c r="D16" s="158"/>
      <c r="E16" s="158"/>
      <c r="F16" s="2"/>
      <c r="G16" s="49">
        <v>11381.8</v>
      </c>
    </row>
    <row r="17" spans="1:7" x14ac:dyDescent="0.25">
      <c r="A17" s="4"/>
      <c r="B17" s="50" t="s">
        <v>54</v>
      </c>
      <c r="C17" s="51"/>
      <c r="D17" s="51"/>
      <c r="E17" s="52"/>
      <c r="F17" s="2">
        <v>0</v>
      </c>
      <c r="G17" s="49"/>
    </row>
    <row r="18" spans="1:7" x14ac:dyDescent="0.25">
      <c r="A18" s="4"/>
      <c r="B18" s="50" t="s">
        <v>55</v>
      </c>
      <c r="C18" s="51"/>
      <c r="D18" s="51"/>
      <c r="E18" s="52"/>
      <c r="F18" s="2">
        <v>0</v>
      </c>
      <c r="G18" s="12"/>
    </row>
    <row r="19" spans="1:7" x14ac:dyDescent="0.25">
      <c r="A19" s="4"/>
      <c r="B19" s="50" t="s">
        <v>210</v>
      </c>
      <c r="C19" s="51"/>
      <c r="D19" s="51"/>
      <c r="E19" s="52"/>
      <c r="F19" s="2">
        <v>0</v>
      </c>
      <c r="G19" s="12"/>
    </row>
    <row r="20" spans="1:7" ht="14.45" x14ac:dyDescent="0.3">
      <c r="A20" s="4"/>
      <c r="B20" s="5"/>
      <c r="C20" s="5"/>
      <c r="D20" s="5"/>
      <c r="E20" s="5"/>
      <c r="F20" s="28">
        <f>SUM(F9:F19)</f>
        <v>35</v>
      </c>
      <c r="G20" s="144">
        <f>SUM(F20+G9+G10+G11+G12+G13+G14+G15+G16+G17)</f>
        <v>14015.699999999999</v>
      </c>
    </row>
    <row r="21" spans="1:7" ht="14.45" x14ac:dyDescent="0.3">
      <c r="A21" s="4"/>
      <c r="B21" s="5"/>
      <c r="C21" s="5"/>
      <c r="D21" s="5"/>
      <c r="E21" s="5"/>
      <c r="F21" s="6"/>
      <c r="G21" s="7"/>
    </row>
    <row r="22" spans="1:7" ht="14.45" x14ac:dyDescent="0.3">
      <c r="A22" s="4"/>
      <c r="B22" s="165" t="s">
        <v>22</v>
      </c>
      <c r="C22" s="165"/>
      <c r="D22" s="165"/>
      <c r="E22" s="165"/>
      <c r="F22" s="165"/>
      <c r="G22" s="7" t="s">
        <v>56</v>
      </c>
    </row>
    <row r="23" spans="1:7" ht="14.45" x14ac:dyDescent="0.3">
      <c r="A23" s="4"/>
      <c r="B23" s="168" t="s">
        <v>57</v>
      </c>
      <c r="C23" s="168"/>
      <c r="D23" s="168"/>
      <c r="E23" s="168"/>
      <c r="F23" s="27">
        <v>8132.6</v>
      </c>
      <c r="G23" s="14">
        <v>63710.83</v>
      </c>
    </row>
    <row r="24" spans="1:7" ht="14.45" x14ac:dyDescent="0.3">
      <c r="A24" s="4"/>
      <c r="B24" s="168" t="s">
        <v>31</v>
      </c>
      <c r="C24" s="168"/>
      <c r="D24" s="168"/>
      <c r="E24" s="168"/>
      <c r="F24" s="2">
        <v>0</v>
      </c>
      <c r="G24" s="14">
        <v>0</v>
      </c>
    </row>
    <row r="25" spans="1:7" ht="14.45" x14ac:dyDescent="0.3">
      <c r="A25" s="4"/>
      <c r="B25" s="168" t="s">
        <v>32</v>
      </c>
      <c r="C25" s="168"/>
      <c r="D25" s="168"/>
      <c r="E25" s="168"/>
      <c r="F25" s="2">
        <v>19100.64</v>
      </c>
      <c r="G25" s="14">
        <v>3743317.9</v>
      </c>
    </row>
    <row r="26" spans="1:7" x14ac:dyDescent="0.25">
      <c r="A26" s="4"/>
      <c r="B26" s="168" t="s">
        <v>33</v>
      </c>
      <c r="C26" s="168"/>
      <c r="D26" s="168"/>
      <c r="E26" s="168"/>
      <c r="F26" s="2">
        <v>161376.22</v>
      </c>
      <c r="G26" s="14">
        <v>20445803.07</v>
      </c>
    </row>
    <row r="27" spans="1:7" x14ac:dyDescent="0.25">
      <c r="A27" s="4"/>
      <c r="B27" s="5"/>
      <c r="C27" s="5"/>
      <c r="D27" s="5"/>
      <c r="E27" s="5"/>
      <c r="F27" s="28">
        <f>SUM(F23:F26)</f>
        <v>188609.46</v>
      </c>
      <c r="G27" s="28">
        <f>SUM(G23:G26)</f>
        <v>24252831.800000001</v>
      </c>
    </row>
    <row r="28" spans="1:7" x14ac:dyDescent="0.25">
      <c r="A28" s="4"/>
      <c r="B28" s="5" t="s">
        <v>58</v>
      </c>
      <c r="C28" s="5"/>
      <c r="D28" s="5"/>
      <c r="E28" s="5"/>
      <c r="F28" s="29"/>
      <c r="G28" s="29">
        <v>3055845.16</v>
      </c>
    </row>
    <row r="29" spans="1:7" ht="15.75" thickBot="1" x14ac:dyDescent="0.3">
      <c r="A29" s="4"/>
      <c r="B29" s="5"/>
      <c r="C29" s="5"/>
      <c r="D29" s="5"/>
      <c r="E29" s="5"/>
      <c r="F29" s="29"/>
      <c r="G29" s="56">
        <f>SUM(G27+G28)</f>
        <v>27308676.960000001</v>
      </c>
    </row>
    <row r="30" spans="1:7" ht="15.75" thickTop="1" x14ac:dyDescent="0.25">
      <c r="A30" s="4"/>
      <c r="B30" s="169" t="s">
        <v>34</v>
      </c>
      <c r="C30" s="169"/>
      <c r="D30" s="169"/>
      <c r="E30" s="169"/>
      <c r="F30" s="165"/>
      <c r="G30" s="7"/>
    </row>
    <row r="31" spans="1:7" x14ac:dyDescent="0.25">
      <c r="A31" s="4"/>
      <c r="B31" s="70" t="s">
        <v>62</v>
      </c>
      <c r="C31" s="38"/>
      <c r="D31" s="38"/>
      <c r="E31" s="39"/>
      <c r="F31" s="71">
        <v>0</v>
      </c>
      <c r="G31" s="7"/>
    </row>
    <row r="32" spans="1:7" x14ac:dyDescent="0.25">
      <c r="A32" s="4"/>
      <c r="B32" s="136" t="s">
        <v>199</v>
      </c>
      <c r="C32" s="137"/>
      <c r="D32" s="137"/>
      <c r="E32" s="138"/>
      <c r="F32" s="71"/>
      <c r="G32" s="7"/>
    </row>
    <row r="33" spans="1:7" s="157" customFormat="1" x14ac:dyDescent="0.25">
      <c r="A33" s="4"/>
      <c r="B33" s="136" t="s">
        <v>219</v>
      </c>
      <c r="C33" s="137"/>
      <c r="D33" s="137"/>
      <c r="E33" s="138"/>
      <c r="F33" s="71">
        <v>0</v>
      </c>
      <c r="G33" s="7"/>
    </row>
    <row r="34" spans="1:7" x14ac:dyDescent="0.25">
      <c r="A34" s="4"/>
      <c r="B34" s="167" t="s">
        <v>200</v>
      </c>
      <c r="C34" s="167"/>
      <c r="D34" s="167"/>
      <c r="E34" s="167"/>
      <c r="F34" s="2">
        <v>385000</v>
      </c>
      <c r="G34" s="7"/>
    </row>
    <row r="35" spans="1:7" x14ac:dyDescent="0.25">
      <c r="A35" s="4"/>
      <c r="B35" s="5"/>
      <c r="C35" s="5"/>
      <c r="D35" s="5"/>
      <c r="E35" s="5"/>
      <c r="F35" s="28">
        <f>SUM(F31:F34)</f>
        <v>385000</v>
      </c>
      <c r="G35" s="7"/>
    </row>
    <row r="36" spans="1:7" x14ac:dyDescent="0.25">
      <c r="A36" s="4"/>
      <c r="B36" s="5"/>
      <c r="C36" s="5"/>
      <c r="D36" s="5"/>
      <c r="E36" s="5"/>
      <c r="F36" s="29"/>
      <c r="G36" s="7"/>
    </row>
    <row r="37" spans="1:7" ht="15.75" thickBot="1" x14ac:dyDescent="0.3">
      <c r="A37" s="4"/>
      <c r="B37" s="5"/>
      <c r="C37" s="5"/>
      <c r="D37" s="5"/>
      <c r="E37" s="5"/>
      <c r="F37" s="28"/>
      <c r="G37" s="2" t="s">
        <v>49</v>
      </c>
    </row>
    <row r="38" spans="1:7" x14ac:dyDescent="0.25">
      <c r="A38" s="4"/>
      <c r="B38" s="57" t="s">
        <v>59</v>
      </c>
      <c r="C38" s="58"/>
      <c r="D38" s="58"/>
      <c r="E38" s="59"/>
      <c r="F38" s="60">
        <f>F27+F4</f>
        <v>194385.21</v>
      </c>
      <c r="G38" s="7">
        <f>F27+F4</f>
        <v>194385.21</v>
      </c>
    </row>
    <row r="39" spans="1:7" ht="15.75" thickBot="1" x14ac:dyDescent="0.3">
      <c r="A39" s="4"/>
      <c r="B39" s="61" t="s">
        <v>60</v>
      </c>
      <c r="C39" s="62"/>
      <c r="D39" s="62"/>
      <c r="E39" s="63"/>
      <c r="F39" s="64">
        <f>F20</f>
        <v>35</v>
      </c>
      <c r="G39" s="64">
        <f>G20</f>
        <v>14015.699999999999</v>
      </c>
    </row>
    <row r="40" spans="1:7" ht="15.75" thickBot="1" x14ac:dyDescent="0.3">
      <c r="A40" s="4"/>
      <c r="B40" s="65" t="s">
        <v>61</v>
      </c>
      <c r="C40" s="66"/>
      <c r="D40" s="66"/>
      <c r="E40" s="67"/>
      <c r="F40" s="68">
        <f>SUM(F38:F39)</f>
        <v>194420.21</v>
      </c>
      <c r="G40" s="68">
        <f>SUM(G38:G39)</f>
        <v>208400.91</v>
      </c>
    </row>
    <row r="41" spans="1:7" ht="15.75" thickBot="1" x14ac:dyDescent="0.3">
      <c r="A41" s="33"/>
      <c r="B41" s="34"/>
      <c r="C41" s="34"/>
      <c r="D41" s="34"/>
      <c r="E41" s="34"/>
      <c r="F41" s="35"/>
      <c r="G41" s="69"/>
    </row>
    <row r="49" spans="10:14" x14ac:dyDescent="0.25">
      <c r="J49" s="1"/>
    </row>
    <row r="52" spans="10:14" x14ac:dyDescent="0.25">
      <c r="J52" s="37"/>
    </row>
    <row r="61" spans="10:14" x14ac:dyDescent="0.25">
      <c r="M61" s="1"/>
    </row>
    <row r="62" spans="10:14" x14ac:dyDescent="0.25">
      <c r="M62" s="37"/>
      <c r="N62" s="1"/>
    </row>
    <row r="63" spans="10:14" x14ac:dyDescent="0.25">
      <c r="N63" s="37"/>
    </row>
  </sheetData>
  <mergeCells count="13">
    <mergeCell ref="B34:E34"/>
    <mergeCell ref="B22:F22"/>
    <mergeCell ref="B23:E23"/>
    <mergeCell ref="B24:E24"/>
    <mergeCell ref="B25:E25"/>
    <mergeCell ref="B26:E26"/>
    <mergeCell ref="B30:F30"/>
    <mergeCell ref="B16:E16"/>
    <mergeCell ref="B3:F3"/>
    <mergeCell ref="B4:E4"/>
    <mergeCell ref="B5:E5"/>
    <mergeCell ref="B8:F8"/>
    <mergeCell ref="B9:E9"/>
  </mergeCells>
  <pageMargins left="1.2992125984252001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activeCell="K12" sqref="K12"/>
    </sheetView>
  </sheetViews>
  <sheetFormatPr defaultRowHeight="15" x14ac:dyDescent="0.25"/>
  <cols>
    <col min="3" max="3" width="0" hidden="1" customWidth="1"/>
    <col min="4" max="4" width="12.28515625" style="1" hidden="1" customWidth="1"/>
    <col min="5" max="7" width="13.5703125" style="1" hidden="1" customWidth="1"/>
    <col min="8" max="8" width="12.28515625" style="1" hidden="1" customWidth="1"/>
    <col min="9" max="9" width="14.42578125" style="1" hidden="1" customWidth="1"/>
    <col min="10" max="11" width="14.42578125" style="1" customWidth="1"/>
    <col min="12" max="12" width="14.85546875" style="1" bestFit="1" customWidth="1"/>
    <col min="13" max="13" width="11.5703125" customWidth="1"/>
    <col min="14" max="14" width="11.5703125" bestFit="1" customWidth="1"/>
  </cols>
  <sheetData>
    <row r="1" spans="1:14" x14ac:dyDescent="0.25">
      <c r="A1" s="40" t="s">
        <v>44</v>
      </c>
    </row>
    <row r="2" spans="1:14" x14ac:dyDescent="0.25">
      <c r="D2" s="1" t="s">
        <v>63</v>
      </c>
      <c r="E2" s="1" t="s">
        <v>163</v>
      </c>
      <c r="F2" s="1" t="s">
        <v>169</v>
      </c>
      <c r="G2" s="139" t="s">
        <v>174</v>
      </c>
      <c r="H2" s="139" t="s">
        <v>104</v>
      </c>
      <c r="I2" s="139" t="s">
        <v>105</v>
      </c>
      <c r="J2" s="139" t="s">
        <v>106</v>
      </c>
      <c r="K2" s="139" t="s">
        <v>212</v>
      </c>
      <c r="L2" s="1" t="s">
        <v>64</v>
      </c>
    </row>
    <row r="3" spans="1:14" x14ac:dyDescent="0.25">
      <c r="A3" s="41" t="s">
        <v>16</v>
      </c>
    </row>
    <row r="4" spans="1:14" x14ac:dyDescent="0.25">
      <c r="A4" t="s">
        <v>35</v>
      </c>
      <c r="F4" s="1">
        <f>41326-560</f>
        <v>40766</v>
      </c>
      <c r="L4" s="1">
        <f>SUM(D4:G4)</f>
        <v>40766</v>
      </c>
    </row>
    <row r="5" spans="1:14" x14ac:dyDescent="0.25">
      <c r="A5" t="s">
        <v>5</v>
      </c>
      <c r="F5" s="1">
        <v>2149</v>
      </c>
      <c r="K5" s="1">
        <v>10453.39</v>
      </c>
      <c r="L5" s="1">
        <f t="shared" ref="L5:L8" si="0">SUM(D5:G5)</f>
        <v>2149</v>
      </c>
    </row>
    <row r="6" spans="1:14" x14ac:dyDescent="0.25">
      <c r="A6" t="s">
        <v>6</v>
      </c>
      <c r="F6" s="1">
        <f>161405-2282</f>
        <v>159123</v>
      </c>
      <c r="K6" s="1">
        <v>1527306.72</v>
      </c>
      <c r="L6" s="1">
        <f t="shared" si="0"/>
        <v>159123</v>
      </c>
    </row>
    <row r="7" spans="1:14" x14ac:dyDescent="0.25">
      <c r="A7" t="s">
        <v>36</v>
      </c>
      <c r="F7" s="1">
        <f>520379-2897</f>
        <v>517482</v>
      </c>
      <c r="K7" s="1">
        <v>83962.58</v>
      </c>
      <c r="L7" s="1">
        <f t="shared" si="0"/>
        <v>517482</v>
      </c>
    </row>
    <row r="8" spans="1:14" x14ac:dyDescent="0.25">
      <c r="A8" t="s">
        <v>45</v>
      </c>
      <c r="F8" s="1">
        <f>72042-5686</f>
        <v>66356</v>
      </c>
      <c r="K8" s="1">
        <v>23229.88</v>
      </c>
      <c r="L8" s="1">
        <f t="shared" si="0"/>
        <v>66356</v>
      </c>
    </row>
    <row r="9" spans="1:14" ht="15.75" thickBot="1" x14ac:dyDescent="0.3">
      <c r="D9" s="42">
        <f>SUM(D4:D8)</f>
        <v>0</v>
      </c>
      <c r="E9" s="42">
        <f>SUM(E4:E8)</f>
        <v>0</v>
      </c>
      <c r="F9" s="42">
        <f>SUM(F4:F8)</f>
        <v>785876</v>
      </c>
      <c r="G9" s="42">
        <f t="shared" ref="G9:L9" si="1">SUM(G4:G8)</f>
        <v>0</v>
      </c>
      <c r="H9" s="42">
        <f t="shared" si="1"/>
        <v>0</v>
      </c>
      <c r="I9" s="42">
        <f t="shared" si="1"/>
        <v>0</v>
      </c>
      <c r="J9" s="42">
        <f>SUM(J4:J8)</f>
        <v>0</v>
      </c>
      <c r="K9" s="42">
        <f>SUM(K5:K8)</f>
        <v>1644952.5699999998</v>
      </c>
      <c r="L9" s="42">
        <f t="shared" si="1"/>
        <v>785876</v>
      </c>
    </row>
    <row r="10" spans="1:14" ht="15.75" thickTop="1" x14ac:dyDescent="0.25"/>
    <row r="11" spans="1:14" x14ac:dyDescent="0.25">
      <c r="A11" s="41" t="s">
        <v>37</v>
      </c>
    </row>
    <row r="12" spans="1:14" x14ac:dyDescent="0.25">
      <c r="A12" t="s">
        <v>38</v>
      </c>
      <c r="F12" s="1">
        <f>105106.85-4055</f>
        <v>101051.85</v>
      </c>
      <c r="K12" s="1">
        <v>1000507.35</v>
      </c>
      <c r="L12" s="1">
        <f>SUM(D12:G12)</f>
        <v>101051.85</v>
      </c>
    </row>
    <row r="13" spans="1:14" x14ac:dyDescent="0.25">
      <c r="A13" t="s">
        <v>201</v>
      </c>
      <c r="F13" s="1">
        <v>170293</v>
      </c>
      <c r="K13" s="1">
        <v>0</v>
      </c>
      <c r="L13" s="1">
        <f t="shared" ref="L13:L15" si="2">SUM(D13:G13)</f>
        <v>170293</v>
      </c>
    </row>
    <row r="14" spans="1:14" x14ac:dyDescent="0.25">
      <c r="A14" t="s">
        <v>39</v>
      </c>
      <c r="F14" s="1">
        <f>648321-5365</f>
        <v>642956</v>
      </c>
      <c r="K14" s="1">
        <v>239036.57</v>
      </c>
      <c r="L14" s="1">
        <f t="shared" si="2"/>
        <v>642956</v>
      </c>
      <c r="M14" s="37"/>
      <c r="N14" t="s">
        <v>46</v>
      </c>
    </row>
    <row r="15" spans="1:14" x14ac:dyDescent="0.25">
      <c r="A15" t="s">
        <v>202</v>
      </c>
      <c r="F15" s="1">
        <v>6840</v>
      </c>
      <c r="K15" s="1">
        <v>0</v>
      </c>
      <c r="L15" s="1">
        <f t="shared" si="2"/>
        <v>6840</v>
      </c>
      <c r="M15" s="37"/>
    </row>
    <row r="16" spans="1:14" ht="15.75" thickBot="1" x14ac:dyDescent="0.3">
      <c r="D16" s="42">
        <f>SUM(D12:D15)</f>
        <v>0</v>
      </c>
      <c r="E16" s="42">
        <f>SUM(E12:E15)</f>
        <v>0</v>
      </c>
      <c r="F16" s="42">
        <f>SUM(F12:F15)</f>
        <v>921140.85</v>
      </c>
      <c r="G16" s="42">
        <f>SUM(G12:G15)</f>
        <v>0</v>
      </c>
      <c r="H16" s="42">
        <f t="shared" ref="H16:L16" si="3">SUM(H12:H15)</f>
        <v>0</v>
      </c>
      <c r="I16" s="42">
        <f t="shared" si="3"/>
        <v>0</v>
      </c>
      <c r="J16" s="42">
        <f>SUM(J12:J15)</f>
        <v>0</v>
      </c>
      <c r="K16" s="42">
        <f>SUM(K12:K15)</f>
        <v>1239543.92</v>
      </c>
      <c r="L16" s="42">
        <f t="shared" si="3"/>
        <v>921140.85</v>
      </c>
    </row>
    <row r="17" spans="1:14" ht="15.75" thickTop="1" x14ac:dyDescent="0.25"/>
    <row r="18" spans="1:14" x14ac:dyDescent="0.25">
      <c r="A18" s="41" t="s">
        <v>40</v>
      </c>
    </row>
    <row r="19" spans="1:14" x14ac:dyDescent="0.25">
      <c r="A19" t="s">
        <v>11</v>
      </c>
      <c r="F19" s="1">
        <v>277243</v>
      </c>
      <c r="K19" s="1">
        <v>76709.7</v>
      </c>
      <c r="L19" s="1">
        <f>SUM(D19:G19)</f>
        <v>277243</v>
      </c>
    </row>
    <row r="20" spans="1:14" x14ac:dyDescent="0.25">
      <c r="A20" t="s">
        <v>12</v>
      </c>
      <c r="F20" s="1">
        <f>107746-2692</f>
        <v>105054</v>
      </c>
      <c r="K20" s="1">
        <v>339237.6</v>
      </c>
      <c r="L20" s="1">
        <f t="shared" ref="L20:L24" si="4">SUM(D20:G20)</f>
        <v>105054</v>
      </c>
    </row>
    <row r="21" spans="1:14" x14ac:dyDescent="0.25">
      <c r="A21" t="s">
        <v>13</v>
      </c>
      <c r="F21" s="1">
        <f>132480</f>
        <v>132480</v>
      </c>
      <c r="L21" s="1">
        <f t="shared" si="4"/>
        <v>132480</v>
      </c>
    </row>
    <row r="22" spans="1:14" x14ac:dyDescent="0.25">
      <c r="A22" t="s">
        <v>203</v>
      </c>
      <c r="K22" s="1">
        <v>174405.62</v>
      </c>
      <c r="L22" s="1">
        <f t="shared" si="4"/>
        <v>0</v>
      </c>
    </row>
    <row r="23" spans="1:14" x14ac:dyDescent="0.25">
      <c r="A23" t="s">
        <v>41</v>
      </c>
      <c r="L23" s="1">
        <f t="shared" si="4"/>
        <v>0</v>
      </c>
    </row>
    <row r="24" spans="1:14" ht="15.75" thickBot="1" x14ac:dyDescent="0.3">
      <c r="D24" s="42">
        <f>SUM(D19:D23)</f>
        <v>0</v>
      </c>
      <c r="E24" s="42">
        <f>SUM(E19:E23)</f>
        <v>0</v>
      </c>
      <c r="F24" s="42">
        <f t="shared" ref="F24:G24" si="5">SUM(F19:F23)</f>
        <v>514777</v>
      </c>
      <c r="G24" s="42">
        <f t="shared" si="5"/>
        <v>0</v>
      </c>
      <c r="H24" s="42"/>
      <c r="I24" s="42"/>
      <c r="J24" s="42">
        <f>SUM(J19:J23)</f>
        <v>0</v>
      </c>
      <c r="K24" s="42">
        <f>SUM(K19:K23)</f>
        <v>590352.91999999993</v>
      </c>
      <c r="L24" s="42">
        <f t="shared" si="4"/>
        <v>514777</v>
      </c>
    </row>
    <row r="25" spans="1:14" ht="15.75" thickTop="1" x14ac:dyDescent="0.25"/>
    <row r="26" spans="1:14" x14ac:dyDescent="0.25">
      <c r="A26" s="41" t="s">
        <v>42</v>
      </c>
    </row>
    <row r="27" spans="1:14" x14ac:dyDescent="0.25">
      <c r="A27" t="s">
        <v>43</v>
      </c>
      <c r="F27" s="1">
        <f>312859.63-9858</f>
        <v>303001.63</v>
      </c>
      <c r="K27" s="1">
        <v>20682.810000000001</v>
      </c>
      <c r="L27" s="1">
        <f>SUM(D27:G27)</f>
        <v>303001.63</v>
      </c>
    </row>
    <row r="28" spans="1:14" ht="15.75" thickBot="1" x14ac:dyDescent="0.3">
      <c r="D28" s="42">
        <f>SUM(D27)</f>
        <v>0</v>
      </c>
      <c r="E28" s="42">
        <f>SUM(E27)</f>
        <v>0</v>
      </c>
      <c r="F28" s="42">
        <f>SUM(F27)</f>
        <v>303001.63</v>
      </c>
      <c r="G28" s="42">
        <f>SUM(G27)</f>
        <v>0</v>
      </c>
      <c r="H28" s="42">
        <f t="shared" ref="H28:M28" si="6">SUM(H27)</f>
        <v>0</v>
      </c>
      <c r="I28" s="42">
        <f t="shared" si="6"/>
        <v>0</v>
      </c>
      <c r="J28" s="42">
        <f>SUM(J27)</f>
        <v>0</v>
      </c>
      <c r="K28" s="42">
        <f>SUM(K27)</f>
        <v>20682.810000000001</v>
      </c>
      <c r="L28" s="42">
        <f t="shared" si="6"/>
        <v>303001.63</v>
      </c>
      <c r="M28" s="42">
        <f t="shared" si="6"/>
        <v>0</v>
      </c>
    </row>
    <row r="29" spans="1:14" ht="15.75" thickTop="1" x14ac:dyDescent="0.25"/>
    <row r="30" spans="1:14" x14ac:dyDescent="0.25">
      <c r="A30" t="s">
        <v>47</v>
      </c>
      <c r="E30" s="1">
        <f>SUM(E28+E24+E16+E9)</f>
        <v>0</v>
      </c>
      <c r="F30" s="1">
        <f>SUM(F28+F24+F16+F9)-F22</f>
        <v>2524795.48</v>
      </c>
      <c r="G30" s="1">
        <f t="shared" ref="G30:L30" si="7">SUM(G28+G24+G16+G9)-G22</f>
        <v>0</v>
      </c>
      <c r="H30" s="1">
        <f t="shared" si="7"/>
        <v>0</v>
      </c>
      <c r="I30" s="1">
        <f t="shared" si="7"/>
        <v>0</v>
      </c>
      <c r="L30" s="1">
        <f t="shared" si="7"/>
        <v>2524795.48</v>
      </c>
      <c r="N30">
        <f>48309.26</f>
        <v>48309.26</v>
      </c>
    </row>
    <row r="32" spans="1:14" x14ac:dyDescent="0.25">
      <c r="F32" s="1">
        <f>F30-F13-F15</f>
        <v>2347662.48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98"/>
  <sheetViews>
    <sheetView zoomScale="69" zoomScaleNormal="69" workbookViewId="0">
      <selection activeCell="N183" sqref="N183"/>
    </sheetView>
  </sheetViews>
  <sheetFormatPr defaultColWidth="9.140625" defaultRowHeight="15" x14ac:dyDescent="0.25"/>
  <cols>
    <col min="1" max="1" width="30.85546875" customWidth="1"/>
    <col min="2" max="2" width="18.28515625" customWidth="1"/>
    <col min="3" max="3" width="15.5703125" customWidth="1"/>
    <col min="4" max="4" width="15.42578125" customWidth="1"/>
    <col min="5" max="5" width="14.5703125" customWidth="1"/>
    <col min="6" max="6" width="14.140625" customWidth="1"/>
    <col min="7" max="7" width="15.7109375" customWidth="1"/>
    <col min="8" max="8" width="14.85546875" customWidth="1"/>
    <col min="9" max="10" width="15.7109375" customWidth="1"/>
    <col min="11" max="11" width="18.42578125" customWidth="1"/>
    <col min="12" max="15" width="9.140625" customWidth="1"/>
    <col min="257" max="257" width="30.85546875" customWidth="1"/>
    <col min="258" max="258" width="18.28515625" customWidth="1"/>
    <col min="259" max="259" width="15.5703125" customWidth="1"/>
    <col min="260" max="261" width="0" hidden="1" customWidth="1"/>
    <col min="262" max="262" width="14.140625" customWidth="1"/>
    <col min="263" max="264" width="15.7109375" customWidth="1"/>
    <col min="265" max="271" width="0" hidden="1" customWidth="1"/>
    <col min="513" max="513" width="30.85546875" customWidth="1"/>
    <col min="514" max="514" width="18.28515625" customWidth="1"/>
    <col min="515" max="515" width="15.5703125" customWidth="1"/>
    <col min="516" max="517" width="0" hidden="1" customWidth="1"/>
    <col min="518" max="518" width="14.140625" customWidth="1"/>
    <col min="519" max="520" width="15.7109375" customWidth="1"/>
    <col min="521" max="527" width="0" hidden="1" customWidth="1"/>
    <col min="769" max="769" width="30.85546875" customWidth="1"/>
    <col min="770" max="770" width="18.28515625" customWidth="1"/>
    <col min="771" max="771" width="15.5703125" customWidth="1"/>
    <col min="772" max="773" width="0" hidden="1" customWidth="1"/>
    <col min="774" max="774" width="14.140625" customWidth="1"/>
    <col min="775" max="776" width="15.7109375" customWidth="1"/>
    <col min="777" max="783" width="0" hidden="1" customWidth="1"/>
    <col min="1025" max="1025" width="30.85546875" customWidth="1"/>
    <col min="1026" max="1026" width="18.28515625" customWidth="1"/>
    <col min="1027" max="1027" width="15.5703125" customWidth="1"/>
    <col min="1028" max="1029" width="0" hidden="1" customWidth="1"/>
    <col min="1030" max="1030" width="14.140625" customWidth="1"/>
    <col min="1031" max="1032" width="15.7109375" customWidth="1"/>
    <col min="1033" max="1039" width="0" hidden="1" customWidth="1"/>
    <col min="1281" max="1281" width="30.85546875" customWidth="1"/>
    <col min="1282" max="1282" width="18.28515625" customWidth="1"/>
    <col min="1283" max="1283" width="15.5703125" customWidth="1"/>
    <col min="1284" max="1285" width="0" hidden="1" customWidth="1"/>
    <col min="1286" max="1286" width="14.140625" customWidth="1"/>
    <col min="1287" max="1288" width="15.7109375" customWidth="1"/>
    <col min="1289" max="1295" width="0" hidden="1" customWidth="1"/>
    <col min="1537" max="1537" width="30.85546875" customWidth="1"/>
    <col min="1538" max="1538" width="18.28515625" customWidth="1"/>
    <col min="1539" max="1539" width="15.5703125" customWidth="1"/>
    <col min="1540" max="1541" width="0" hidden="1" customWidth="1"/>
    <col min="1542" max="1542" width="14.140625" customWidth="1"/>
    <col min="1543" max="1544" width="15.7109375" customWidth="1"/>
    <col min="1545" max="1551" width="0" hidden="1" customWidth="1"/>
    <col min="1793" max="1793" width="30.85546875" customWidth="1"/>
    <col min="1794" max="1794" width="18.28515625" customWidth="1"/>
    <col min="1795" max="1795" width="15.5703125" customWidth="1"/>
    <col min="1796" max="1797" width="0" hidden="1" customWidth="1"/>
    <col min="1798" max="1798" width="14.140625" customWidth="1"/>
    <col min="1799" max="1800" width="15.7109375" customWidth="1"/>
    <col min="1801" max="1807" width="0" hidden="1" customWidth="1"/>
    <col min="2049" max="2049" width="30.85546875" customWidth="1"/>
    <col min="2050" max="2050" width="18.28515625" customWidth="1"/>
    <col min="2051" max="2051" width="15.5703125" customWidth="1"/>
    <col min="2052" max="2053" width="0" hidden="1" customWidth="1"/>
    <col min="2054" max="2054" width="14.140625" customWidth="1"/>
    <col min="2055" max="2056" width="15.7109375" customWidth="1"/>
    <col min="2057" max="2063" width="0" hidden="1" customWidth="1"/>
    <col min="2305" max="2305" width="30.85546875" customWidth="1"/>
    <col min="2306" max="2306" width="18.28515625" customWidth="1"/>
    <col min="2307" max="2307" width="15.5703125" customWidth="1"/>
    <col min="2308" max="2309" width="0" hidden="1" customWidth="1"/>
    <col min="2310" max="2310" width="14.140625" customWidth="1"/>
    <col min="2311" max="2312" width="15.7109375" customWidth="1"/>
    <col min="2313" max="2319" width="0" hidden="1" customWidth="1"/>
    <col min="2561" max="2561" width="30.85546875" customWidth="1"/>
    <col min="2562" max="2562" width="18.28515625" customWidth="1"/>
    <col min="2563" max="2563" width="15.5703125" customWidth="1"/>
    <col min="2564" max="2565" width="0" hidden="1" customWidth="1"/>
    <col min="2566" max="2566" width="14.140625" customWidth="1"/>
    <col min="2567" max="2568" width="15.7109375" customWidth="1"/>
    <col min="2569" max="2575" width="0" hidden="1" customWidth="1"/>
    <col min="2817" max="2817" width="30.85546875" customWidth="1"/>
    <col min="2818" max="2818" width="18.28515625" customWidth="1"/>
    <col min="2819" max="2819" width="15.5703125" customWidth="1"/>
    <col min="2820" max="2821" width="0" hidden="1" customWidth="1"/>
    <col min="2822" max="2822" width="14.140625" customWidth="1"/>
    <col min="2823" max="2824" width="15.7109375" customWidth="1"/>
    <col min="2825" max="2831" width="0" hidden="1" customWidth="1"/>
    <col min="3073" max="3073" width="30.85546875" customWidth="1"/>
    <col min="3074" max="3074" width="18.28515625" customWidth="1"/>
    <col min="3075" max="3075" width="15.5703125" customWidth="1"/>
    <col min="3076" max="3077" width="0" hidden="1" customWidth="1"/>
    <col min="3078" max="3078" width="14.140625" customWidth="1"/>
    <col min="3079" max="3080" width="15.7109375" customWidth="1"/>
    <col min="3081" max="3087" width="0" hidden="1" customWidth="1"/>
    <col min="3329" max="3329" width="30.85546875" customWidth="1"/>
    <col min="3330" max="3330" width="18.28515625" customWidth="1"/>
    <col min="3331" max="3331" width="15.5703125" customWidth="1"/>
    <col min="3332" max="3333" width="0" hidden="1" customWidth="1"/>
    <col min="3334" max="3334" width="14.140625" customWidth="1"/>
    <col min="3335" max="3336" width="15.7109375" customWidth="1"/>
    <col min="3337" max="3343" width="0" hidden="1" customWidth="1"/>
    <col min="3585" max="3585" width="30.85546875" customWidth="1"/>
    <col min="3586" max="3586" width="18.28515625" customWidth="1"/>
    <col min="3587" max="3587" width="15.5703125" customWidth="1"/>
    <col min="3588" max="3589" width="0" hidden="1" customWidth="1"/>
    <col min="3590" max="3590" width="14.140625" customWidth="1"/>
    <col min="3591" max="3592" width="15.7109375" customWidth="1"/>
    <col min="3593" max="3599" width="0" hidden="1" customWidth="1"/>
    <col min="3841" max="3841" width="30.85546875" customWidth="1"/>
    <col min="3842" max="3842" width="18.28515625" customWidth="1"/>
    <col min="3843" max="3843" width="15.5703125" customWidth="1"/>
    <col min="3844" max="3845" width="0" hidden="1" customWidth="1"/>
    <col min="3846" max="3846" width="14.140625" customWidth="1"/>
    <col min="3847" max="3848" width="15.7109375" customWidth="1"/>
    <col min="3849" max="3855" width="0" hidden="1" customWidth="1"/>
    <col min="4097" max="4097" width="30.85546875" customWidth="1"/>
    <col min="4098" max="4098" width="18.28515625" customWidth="1"/>
    <col min="4099" max="4099" width="15.5703125" customWidth="1"/>
    <col min="4100" max="4101" width="0" hidden="1" customWidth="1"/>
    <col min="4102" max="4102" width="14.140625" customWidth="1"/>
    <col min="4103" max="4104" width="15.7109375" customWidth="1"/>
    <col min="4105" max="4111" width="0" hidden="1" customWidth="1"/>
    <col min="4353" max="4353" width="30.85546875" customWidth="1"/>
    <col min="4354" max="4354" width="18.28515625" customWidth="1"/>
    <col min="4355" max="4355" width="15.5703125" customWidth="1"/>
    <col min="4356" max="4357" width="0" hidden="1" customWidth="1"/>
    <col min="4358" max="4358" width="14.140625" customWidth="1"/>
    <col min="4359" max="4360" width="15.7109375" customWidth="1"/>
    <col min="4361" max="4367" width="0" hidden="1" customWidth="1"/>
    <col min="4609" max="4609" width="30.85546875" customWidth="1"/>
    <col min="4610" max="4610" width="18.28515625" customWidth="1"/>
    <col min="4611" max="4611" width="15.5703125" customWidth="1"/>
    <col min="4612" max="4613" width="0" hidden="1" customWidth="1"/>
    <col min="4614" max="4614" width="14.140625" customWidth="1"/>
    <col min="4615" max="4616" width="15.7109375" customWidth="1"/>
    <col min="4617" max="4623" width="0" hidden="1" customWidth="1"/>
    <col min="4865" max="4865" width="30.85546875" customWidth="1"/>
    <col min="4866" max="4866" width="18.28515625" customWidth="1"/>
    <col min="4867" max="4867" width="15.5703125" customWidth="1"/>
    <col min="4868" max="4869" width="0" hidden="1" customWidth="1"/>
    <col min="4870" max="4870" width="14.140625" customWidth="1"/>
    <col min="4871" max="4872" width="15.7109375" customWidth="1"/>
    <col min="4873" max="4879" width="0" hidden="1" customWidth="1"/>
    <col min="5121" max="5121" width="30.85546875" customWidth="1"/>
    <col min="5122" max="5122" width="18.28515625" customWidth="1"/>
    <col min="5123" max="5123" width="15.5703125" customWidth="1"/>
    <col min="5124" max="5125" width="0" hidden="1" customWidth="1"/>
    <col min="5126" max="5126" width="14.140625" customWidth="1"/>
    <col min="5127" max="5128" width="15.7109375" customWidth="1"/>
    <col min="5129" max="5135" width="0" hidden="1" customWidth="1"/>
    <col min="5377" max="5377" width="30.85546875" customWidth="1"/>
    <col min="5378" max="5378" width="18.28515625" customWidth="1"/>
    <col min="5379" max="5379" width="15.5703125" customWidth="1"/>
    <col min="5380" max="5381" width="0" hidden="1" customWidth="1"/>
    <col min="5382" max="5382" width="14.140625" customWidth="1"/>
    <col min="5383" max="5384" width="15.7109375" customWidth="1"/>
    <col min="5385" max="5391" width="0" hidden="1" customWidth="1"/>
    <col min="5633" max="5633" width="30.85546875" customWidth="1"/>
    <col min="5634" max="5634" width="18.28515625" customWidth="1"/>
    <col min="5635" max="5635" width="15.5703125" customWidth="1"/>
    <col min="5636" max="5637" width="0" hidden="1" customWidth="1"/>
    <col min="5638" max="5638" width="14.140625" customWidth="1"/>
    <col min="5639" max="5640" width="15.7109375" customWidth="1"/>
    <col min="5641" max="5647" width="0" hidden="1" customWidth="1"/>
    <col min="5889" max="5889" width="30.85546875" customWidth="1"/>
    <col min="5890" max="5890" width="18.28515625" customWidth="1"/>
    <col min="5891" max="5891" width="15.5703125" customWidth="1"/>
    <col min="5892" max="5893" width="0" hidden="1" customWidth="1"/>
    <col min="5894" max="5894" width="14.140625" customWidth="1"/>
    <col min="5895" max="5896" width="15.7109375" customWidth="1"/>
    <col min="5897" max="5903" width="0" hidden="1" customWidth="1"/>
    <col min="6145" max="6145" width="30.85546875" customWidth="1"/>
    <col min="6146" max="6146" width="18.28515625" customWidth="1"/>
    <col min="6147" max="6147" width="15.5703125" customWidth="1"/>
    <col min="6148" max="6149" width="0" hidden="1" customWidth="1"/>
    <col min="6150" max="6150" width="14.140625" customWidth="1"/>
    <col min="6151" max="6152" width="15.7109375" customWidth="1"/>
    <col min="6153" max="6159" width="0" hidden="1" customWidth="1"/>
    <col min="6401" max="6401" width="30.85546875" customWidth="1"/>
    <col min="6402" max="6402" width="18.28515625" customWidth="1"/>
    <col min="6403" max="6403" width="15.5703125" customWidth="1"/>
    <col min="6404" max="6405" width="0" hidden="1" customWidth="1"/>
    <col min="6406" max="6406" width="14.140625" customWidth="1"/>
    <col min="6407" max="6408" width="15.7109375" customWidth="1"/>
    <col min="6409" max="6415" width="0" hidden="1" customWidth="1"/>
    <col min="6657" max="6657" width="30.85546875" customWidth="1"/>
    <col min="6658" max="6658" width="18.28515625" customWidth="1"/>
    <col min="6659" max="6659" width="15.5703125" customWidth="1"/>
    <col min="6660" max="6661" width="0" hidden="1" customWidth="1"/>
    <col min="6662" max="6662" width="14.140625" customWidth="1"/>
    <col min="6663" max="6664" width="15.7109375" customWidth="1"/>
    <col min="6665" max="6671" width="0" hidden="1" customWidth="1"/>
    <col min="6913" max="6913" width="30.85546875" customWidth="1"/>
    <col min="6914" max="6914" width="18.28515625" customWidth="1"/>
    <col min="6915" max="6915" width="15.5703125" customWidth="1"/>
    <col min="6916" max="6917" width="0" hidden="1" customWidth="1"/>
    <col min="6918" max="6918" width="14.140625" customWidth="1"/>
    <col min="6919" max="6920" width="15.7109375" customWidth="1"/>
    <col min="6921" max="6927" width="0" hidden="1" customWidth="1"/>
    <col min="7169" max="7169" width="30.85546875" customWidth="1"/>
    <col min="7170" max="7170" width="18.28515625" customWidth="1"/>
    <col min="7171" max="7171" width="15.5703125" customWidth="1"/>
    <col min="7172" max="7173" width="0" hidden="1" customWidth="1"/>
    <col min="7174" max="7174" width="14.140625" customWidth="1"/>
    <col min="7175" max="7176" width="15.7109375" customWidth="1"/>
    <col min="7177" max="7183" width="0" hidden="1" customWidth="1"/>
    <col min="7425" max="7425" width="30.85546875" customWidth="1"/>
    <col min="7426" max="7426" width="18.28515625" customWidth="1"/>
    <col min="7427" max="7427" width="15.5703125" customWidth="1"/>
    <col min="7428" max="7429" width="0" hidden="1" customWidth="1"/>
    <col min="7430" max="7430" width="14.140625" customWidth="1"/>
    <col min="7431" max="7432" width="15.7109375" customWidth="1"/>
    <col min="7433" max="7439" width="0" hidden="1" customWidth="1"/>
    <col min="7681" max="7681" width="30.85546875" customWidth="1"/>
    <col min="7682" max="7682" width="18.28515625" customWidth="1"/>
    <col min="7683" max="7683" width="15.5703125" customWidth="1"/>
    <col min="7684" max="7685" width="0" hidden="1" customWidth="1"/>
    <col min="7686" max="7686" width="14.140625" customWidth="1"/>
    <col min="7687" max="7688" width="15.7109375" customWidth="1"/>
    <col min="7689" max="7695" width="0" hidden="1" customWidth="1"/>
    <col min="7937" max="7937" width="30.85546875" customWidth="1"/>
    <col min="7938" max="7938" width="18.28515625" customWidth="1"/>
    <col min="7939" max="7939" width="15.5703125" customWidth="1"/>
    <col min="7940" max="7941" width="0" hidden="1" customWidth="1"/>
    <col min="7942" max="7942" width="14.140625" customWidth="1"/>
    <col min="7943" max="7944" width="15.7109375" customWidth="1"/>
    <col min="7945" max="7951" width="0" hidden="1" customWidth="1"/>
    <col min="8193" max="8193" width="30.85546875" customWidth="1"/>
    <col min="8194" max="8194" width="18.28515625" customWidth="1"/>
    <col min="8195" max="8195" width="15.5703125" customWidth="1"/>
    <col min="8196" max="8197" width="0" hidden="1" customWidth="1"/>
    <col min="8198" max="8198" width="14.140625" customWidth="1"/>
    <col min="8199" max="8200" width="15.7109375" customWidth="1"/>
    <col min="8201" max="8207" width="0" hidden="1" customWidth="1"/>
    <col min="8449" max="8449" width="30.85546875" customWidth="1"/>
    <col min="8450" max="8450" width="18.28515625" customWidth="1"/>
    <col min="8451" max="8451" width="15.5703125" customWidth="1"/>
    <col min="8452" max="8453" width="0" hidden="1" customWidth="1"/>
    <col min="8454" max="8454" width="14.140625" customWidth="1"/>
    <col min="8455" max="8456" width="15.7109375" customWidth="1"/>
    <col min="8457" max="8463" width="0" hidden="1" customWidth="1"/>
    <col min="8705" max="8705" width="30.85546875" customWidth="1"/>
    <col min="8706" max="8706" width="18.28515625" customWidth="1"/>
    <col min="8707" max="8707" width="15.5703125" customWidth="1"/>
    <col min="8708" max="8709" width="0" hidden="1" customWidth="1"/>
    <col min="8710" max="8710" width="14.140625" customWidth="1"/>
    <col min="8711" max="8712" width="15.7109375" customWidth="1"/>
    <col min="8713" max="8719" width="0" hidden="1" customWidth="1"/>
    <col min="8961" max="8961" width="30.85546875" customWidth="1"/>
    <col min="8962" max="8962" width="18.28515625" customWidth="1"/>
    <col min="8963" max="8963" width="15.5703125" customWidth="1"/>
    <col min="8964" max="8965" width="0" hidden="1" customWidth="1"/>
    <col min="8966" max="8966" width="14.140625" customWidth="1"/>
    <col min="8967" max="8968" width="15.7109375" customWidth="1"/>
    <col min="8969" max="8975" width="0" hidden="1" customWidth="1"/>
    <col min="9217" max="9217" width="30.85546875" customWidth="1"/>
    <col min="9218" max="9218" width="18.28515625" customWidth="1"/>
    <col min="9219" max="9219" width="15.5703125" customWidth="1"/>
    <col min="9220" max="9221" width="0" hidden="1" customWidth="1"/>
    <col min="9222" max="9222" width="14.140625" customWidth="1"/>
    <col min="9223" max="9224" width="15.7109375" customWidth="1"/>
    <col min="9225" max="9231" width="0" hidden="1" customWidth="1"/>
    <col min="9473" max="9473" width="30.85546875" customWidth="1"/>
    <col min="9474" max="9474" width="18.28515625" customWidth="1"/>
    <col min="9475" max="9475" width="15.5703125" customWidth="1"/>
    <col min="9476" max="9477" width="0" hidden="1" customWidth="1"/>
    <col min="9478" max="9478" width="14.140625" customWidth="1"/>
    <col min="9479" max="9480" width="15.7109375" customWidth="1"/>
    <col min="9481" max="9487" width="0" hidden="1" customWidth="1"/>
    <col min="9729" max="9729" width="30.85546875" customWidth="1"/>
    <col min="9730" max="9730" width="18.28515625" customWidth="1"/>
    <col min="9731" max="9731" width="15.5703125" customWidth="1"/>
    <col min="9732" max="9733" width="0" hidden="1" customWidth="1"/>
    <col min="9734" max="9734" width="14.140625" customWidth="1"/>
    <col min="9735" max="9736" width="15.7109375" customWidth="1"/>
    <col min="9737" max="9743" width="0" hidden="1" customWidth="1"/>
    <col min="9985" max="9985" width="30.85546875" customWidth="1"/>
    <col min="9986" max="9986" width="18.28515625" customWidth="1"/>
    <col min="9987" max="9987" width="15.5703125" customWidth="1"/>
    <col min="9988" max="9989" width="0" hidden="1" customWidth="1"/>
    <col min="9990" max="9990" width="14.140625" customWidth="1"/>
    <col min="9991" max="9992" width="15.7109375" customWidth="1"/>
    <col min="9993" max="9999" width="0" hidden="1" customWidth="1"/>
    <col min="10241" max="10241" width="30.85546875" customWidth="1"/>
    <col min="10242" max="10242" width="18.28515625" customWidth="1"/>
    <col min="10243" max="10243" width="15.5703125" customWidth="1"/>
    <col min="10244" max="10245" width="0" hidden="1" customWidth="1"/>
    <col min="10246" max="10246" width="14.140625" customWidth="1"/>
    <col min="10247" max="10248" width="15.7109375" customWidth="1"/>
    <col min="10249" max="10255" width="0" hidden="1" customWidth="1"/>
    <col min="10497" max="10497" width="30.85546875" customWidth="1"/>
    <col min="10498" max="10498" width="18.28515625" customWidth="1"/>
    <col min="10499" max="10499" width="15.5703125" customWidth="1"/>
    <col min="10500" max="10501" width="0" hidden="1" customWidth="1"/>
    <col min="10502" max="10502" width="14.140625" customWidth="1"/>
    <col min="10503" max="10504" width="15.7109375" customWidth="1"/>
    <col min="10505" max="10511" width="0" hidden="1" customWidth="1"/>
    <col min="10753" max="10753" width="30.85546875" customWidth="1"/>
    <col min="10754" max="10754" width="18.28515625" customWidth="1"/>
    <col min="10755" max="10755" width="15.5703125" customWidth="1"/>
    <col min="10756" max="10757" width="0" hidden="1" customWidth="1"/>
    <col min="10758" max="10758" width="14.140625" customWidth="1"/>
    <col min="10759" max="10760" width="15.7109375" customWidth="1"/>
    <col min="10761" max="10767" width="0" hidden="1" customWidth="1"/>
    <col min="11009" max="11009" width="30.85546875" customWidth="1"/>
    <col min="11010" max="11010" width="18.28515625" customWidth="1"/>
    <col min="11011" max="11011" width="15.5703125" customWidth="1"/>
    <col min="11012" max="11013" width="0" hidden="1" customWidth="1"/>
    <col min="11014" max="11014" width="14.140625" customWidth="1"/>
    <col min="11015" max="11016" width="15.7109375" customWidth="1"/>
    <col min="11017" max="11023" width="0" hidden="1" customWidth="1"/>
    <col min="11265" max="11265" width="30.85546875" customWidth="1"/>
    <col min="11266" max="11266" width="18.28515625" customWidth="1"/>
    <col min="11267" max="11267" width="15.5703125" customWidth="1"/>
    <col min="11268" max="11269" width="0" hidden="1" customWidth="1"/>
    <col min="11270" max="11270" width="14.140625" customWidth="1"/>
    <col min="11271" max="11272" width="15.7109375" customWidth="1"/>
    <col min="11273" max="11279" width="0" hidden="1" customWidth="1"/>
    <col min="11521" max="11521" width="30.85546875" customWidth="1"/>
    <col min="11522" max="11522" width="18.28515625" customWidth="1"/>
    <col min="11523" max="11523" width="15.5703125" customWidth="1"/>
    <col min="11524" max="11525" width="0" hidden="1" customWidth="1"/>
    <col min="11526" max="11526" width="14.140625" customWidth="1"/>
    <col min="11527" max="11528" width="15.7109375" customWidth="1"/>
    <col min="11529" max="11535" width="0" hidden="1" customWidth="1"/>
    <col min="11777" max="11777" width="30.85546875" customWidth="1"/>
    <col min="11778" max="11778" width="18.28515625" customWidth="1"/>
    <col min="11779" max="11779" width="15.5703125" customWidth="1"/>
    <col min="11780" max="11781" width="0" hidden="1" customWidth="1"/>
    <col min="11782" max="11782" width="14.140625" customWidth="1"/>
    <col min="11783" max="11784" width="15.7109375" customWidth="1"/>
    <col min="11785" max="11791" width="0" hidden="1" customWidth="1"/>
    <col min="12033" max="12033" width="30.85546875" customWidth="1"/>
    <col min="12034" max="12034" width="18.28515625" customWidth="1"/>
    <col min="12035" max="12035" width="15.5703125" customWidth="1"/>
    <col min="12036" max="12037" width="0" hidden="1" customWidth="1"/>
    <col min="12038" max="12038" width="14.140625" customWidth="1"/>
    <col min="12039" max="12040" width="15.7109375" customWidth="1"/>
    <col min="12041" max="12047" width="0" hidden="1" customWidth="1"/>
    <col min="12289" max="12289" width="30.85546875" customWidth="1"/>
    <col min="12290" max="12290" width="18.28515625" customWidth="1"/>
    <col min="12291" max="12291" width="15.5703125" customWidth="1"/>
    <col min="12292" max="12293" width="0" hidden="1" customWidth="1"/>
    <col min="12294" max="12294" width="14.140625" customWidth="1"/>
    <col min="12295" max="12296" width="15.7109375" customWidth="1"/>
    <col min="12297" max="12303" width="0" hidden="1" customWidth="1"/>
    <col min="12545" max="12545" width="30.85546875" customWidth="1"/>
    <col min="12546" max="12546" width="18.28515625" customWidth="1"/>
    <col min="12547" max="12547" width="15.5703125" customWidth="1"/>
    <col min="12548" max="12549" width="0" hidden="1" customWidth="1"/>
    <col min="12550" max="12550" width="14.140625" customWidth="1"/>
    <col min="12551" max="12552" width="15.7109375" customWidth="1"/>
    <col min="12553" max="12559" width="0" hidden="1" customWidth="1"/>
    <col min="12801" max="12801" width="30.85546875" customWidth="1"/>
    <col min="12802" max="12802" width="18.28515625" customWidth="1"/>
    <col min="12803" max="12803" width="15.5703125" customWidth="1"/>
    <col min="12804" max="12805" width="0" hidden="1" customWidth="1"/>
    <col min="12806" max="12806" width="14.140625" customWidth="1"/>
    <col min="12807" max="12808" width="15.7109375" customWidth="1"/>
    <col min="12809" max="12815" width="0" hidden="1" customWidth="1"/>
    <col min="13057" max="13057" width="30.85546875" customWidth="1"/>
    <col min="13058" max="13058" width="18.28515625" customWidth="1"/>
    <col min="13059" max="13059" width="15.5703125" customWidth="1"/>
    <col min="13060" max="13061" width="0" hidden="1" customWidth="1"/>
    <col min="13062" max="13062" width="14.140625" customWidth="1"/>
    <col min="13063" max="13064" width="15.7109375" customWidth="1"/>
    <col min="13065" max="13071" width="0" hidden="1" customWidth="1"/>
    <col min="13313" max="13313" width="30.85546875" customWidth="1"/>
    <col min="13314" max="13314" width="18.28515625" customWidth="1"/>
    <col min="13315" max="13315" width="15.5703125" customWidth="1"/>
    <col min="13316" max="13317" width="0" hidden="1" customWidth="1"/>
    <col min="13318" max="13318" width="14.140625" customWidth="1"/>
    <col min="13319" max="13320" width="15.7109375" customWidth="1"/>
    <col min="13321" max="13327" width="0" hidden="1" customWidth="1"/>
    <col min="13569" max="13569" width="30.85546875" customWidth="1"/>
    <col min="13570" max="13570" width="18.28515625" customWidth="1"/>
    <col min="13571" max="13571" width="15.5703125" customWidth="1"/>
    <col min="13572" max="13573" width="0" hidden="1" customWidth="1"/>
    <col min="13574" max="13574" width="14.140625" customWidth="1"/>
    <col min="13575" max="13576" width="15.7109375" customWidth="1"/>
    <col min="13577" max="13583" width="0" hidden="1" customWidth="1"/>
    <col min="13825" max="13825" width="30.85546875" customWidth="1"/>
    <col min="13826" max="13826" width="18.28515625" customWidth="1"/>
    <col min="13827" max="13827" width="15.5703125" customWidth="1"/>
    <col min="13828" max="13829" width="0" hidden="1" customWidth="1"/>
    <col min="13830" max="13830" width="14.140625" customWidth="1"/>
    <col min="13831" max="13832" width="15.7109375" customWidth="1"/>
    <col min="13833" max="13839" width="0" hidden="1" customWidth="1"/>
    <col min="14081" max="14081" width="30.85546875" customWidth="1"/>
    <col min="14082" max="14082" width="18.28515625" customWidth="1"/>
    <col min="14083" max="14083" width="15.5703125" customWidth="1"/>
    <col min="14084" max="14085" width="0" hidden="1" customWidth="1"/>
    <col min="14086" max="14086" width="14.140625" customWidth="1"/>
    <col min="14087" max="14088" width="15.7109375" customWidth="1"/>
    <col min="14089" max="14095" width="0" hidden="1" customWidth="1"/>
    <col min="14337" max="14337" width="30.85546875" customWidth="1"/>
    <col min="14338" max="14338" width="18.28515625" customWidth="1"/>
    <col min="14339" max="14339" width="15.5703125" customWidth="1"/>
    <col min="14340" max="14341" width="0" hidden="1" customWidth="1"/>
    <col min="14342" max="14342" width="14.140625" customWidth="1"/>
    <col min="14343" max="14344" width="15.7109375" customWidth="1"/>
    <col min="14345" max="14351" width="0" hidden="1" customWidth="1"/>
    <col min="14593" max="14593" width="30.85546875" customWidth="1"/>
    <col min="14594" max="14594" width="18.28515625" customWidth="1"/>
    <col min="14595" max="14595" width="15.5703125" customWidth="1"/>
    <col min="14596" max="14597" width="0" hidden="1" customWidth="1"/>
    <col min="14598" max="14598" width="14.140625" customWidth="1"/>
    <col min="14599" max="14600" width="15.7109375" customWidth="1"/>
    <col min="14601" max="14607" width="0" hidden="1" customWidth="1"/>
    <col min="14849" max="14849" width="30.85546875" customWidth="1"/>
    <col min="14850" max="14850" width="18.28515625" customWidth="1"/>
    <col min="14851" max="14851" width="15.5703125" customWidth="1"/>
    <col min="14852" max="14853" width="0" hidden="1" customWidth="1"/>
    <col min="14854" max="14854" width="14.140625" customWidth="1"/>
    <col min="14855" max="14856" width="15.7109375" customWidth="1"/>
    <col min="14857" max="14863" width="0" hidden="1" customWidth="1"/>
    <col min="15105" max="15105" width="30.85546875" customWidth="1"/>
    <col min="15106" max="15106" width="18.28515625" customWidth="1"/>
    <col min="15107" max="15107" width="15.5703125" customWidth="1"/>
    <col min="15108" max="15109" width="0" hidden="1" customWidth="1"/>
    <col min="15110" max="15110" width="14.140625" customWidth="1"/>
    <col min="15111" max="15112" width="15.7109375" customWidth="1"/>
    <col min="15113" max="15119" width="0" hidden="1" customWidth="1"/>
    <col min="15361" max="15361" width="30.85546875" customWidth="1"/>
    <col min="15362" max="15362" width="18.28515625" customWidth="1"/>
    <col min="15363" max="15363" width="15.5703125" customWidth="1"/>
    <col min="15364" max="15365" width="0" hidden="1" customWidth="1"/>
    <col min="15366" max="15366" width="14.140625" customWidth="1"/>
    <col min="15367" max="15368" width="15.7109375" customWidth="1"/>
    <col min="15369" max="15375" width="0" hidden="1" customWidth="1"/>
    <col min="15617" max="15617" width="30.85546875" customWidth="1"/>
    <col min="15618" max="15618" width="18.28515625" customWidth="1"/>
    <col min="15619" max="15619" width="15.5703125" customWidth="1"/>
    <col min="15620" max="15621" width="0" hidden="1" customWidth="1"/>
    <col min="15622" max="15622" width="14.140625" customWidth="1"/>
    <col min="15623" max="15624" width="15.7109375" customWidth="1"/>
    <col min="15625" max="15631" width="0" hidden="1" customWidth="1"/>
    <col min="15873" max="15873" width="30.85546875" customWidth="1"/>
    <col min="15874" max="15874" width="18.28515625" customWidth="1"/>
    <col min="15875" max="15875" width="15.5703125" customWidth="1"/>
    <col min="15876" max="15877" width="0" hidden="1" customWidth="1"/>
    <col min="15878" max="15878" width="14.140625" customWidth="1"/>
    <col min="15879" max="15880" width="15.7109375" customWidth="1"/>
    <col min="15881" max="15887" width="0" hidden="1" customWidth="1"/>
    <col min="16129" max="16129" width="30.85546875" customWidth="1"/>
    <col min="16130" max="16130" width="18.28515625" customWidth="1"/>
    <col min="16131" max="16131" width="15.5703125" customWidth="1"/>
    <col min="16132" max="16133" width="0" hidden="1" customWidth="1"/>
    <col min="16134" max="16134" width="14.140625" customWidth="1"/>
    <col min="16135" max="16136" width="15.7109375" customWidth="1"/>
    <col min="16137" max="16143" width="0" hidden="1" customWidth="1"/>
  </cols>
  <sheetData>
    <row r="1" spans="1:19" x14ac:dyDescent="0.25">
      <c r="A1" s="173"/>
      <c r="B1" s="173"/>
      <c r="C1" s="173"/>
      <c r="D1" s="72"/>
      <c r="E1" s="72"/>
      <c r="F1" s="72"/>
      <c r="G1" s="72"/>
      <c r="H1" s="72"/>
      <c r="I1" s="72"/>
      <c r="J1" s="72"/>
      <c r="S1" s="88"/>
    </row>
    <row r="2" spans="1:19" x14ac:dyDescent="0.25">
      <c r="A2" s="73"/>
      <c r="B2" s="73"/>
      <c r="C2" s="73"/>
      <c r="D2" s="72"/>
      <c r="E2" s="72"/>
      <c r="F2" s="72"/>
      <c r="G2" s="72"/>
      <c r="H2" s="72"/>
      <c r="I2" s="72"/>
      <c r="J2" s="72"/>
    </row>
    <row r="3" spans="1:19" ht="14.45" x14ac:dyDescent="0.3">
      <c r="A3" s="73"/>
      <c r="B3" s="73"/>
      <c r="C3" s="73"/>
      <c r="D3" s="72"/>
      <c r="E3" s="72"/>
      <c r="F3" s="72"/>
      <c r="G3" s="72"/>
      <c r="H3" s="72"/>
      <c r="I3" s="72"/>
      <c r="J3" s="72"/>
    </row>
    <row r="4" spans="1:19" ht="14.45" x14ac:dyDescent="0.3">
      <c r="A4" s="73"/>
      <c r="B4" s="73"/>
      <c r="C4" s="73"/>
      <c r="D4" s="72"/>
      <c r="E4" s="72"/>
      <c r="F4" s="72"/>
      <c r="G4" s="72"/>
      <c r="H4" s="72"/>
      <c r="I4" s="72"/>
      <c r="J4" s="72"/>
    </row>
    <row r="5" spans="1:19" ht="14.45" x14ac:dyDescent="0.3">
      <c r="A5" s="73"/>
      <c r="B5" s="73"/>
      <c r="C5" s="73"/>
      <c r="D5" s="72"/>
      <c r="E5" s="72"/>
      <c r="F5" s="72"/>
      <c r="G5" s="72"/>
      <c r="H5" s="72"/>
      <c r="I5" s="72"/>
      <c r="J5" s="72"/>
    </row>
    <row r="6" spans="1:19" ht="14.45" x14ac:dyDescent="0.3">
      <c r="A6" s="73"/>
      <c r="B6" s="73"/>
      <c r="C6" s="73"/>
      <c r="D6" s="72"/>
      <c r="E6" s="72"/>
      <c r="F6" s="72"/>
      <c r="G6" s="72"/>
      <c r="H6" s="72"/>
      <c r="I6" s="72"/>
      <c r="J6" s="72"/>
    </row>
    <row r="7" spans="1:19" ht="14.45" x14ac:dyDescent="0.3">
      <c r="A7" s="73"/>
      <c r="B7" s="73"/>
      <c r="C7" s="73"/>
      <c r="D7" s="72"/>
      <c r="E7" s="72"/>
      <c r="F7" s="72"/>
      <c r="G7" s="72"/>
      <c r="H7" s="72"/>
      <c r="I7" s="72"/>
      <c r="J7" s="72"/>
    </row>
    <row r="8" spans="1:19" ht="21" customHeight="1" x14ac:dyDescent="0.3">
      <c r="A8" s="174" t="s">
        <v>198</v>
      </c>
      <c r="B8" s="174"/>
      <c r="C8" s="174"/>
      <c r="D8" s="174"/>
      <c r="E8" s="174"/>
      <c r="F8" s="174"/>
      <c r="G8" s="174"/>
      <c r="H8" s="174"/>
      <c r="I8" s="174"/>
      <c r="J8" s="72"/>
    </row>
    <row r="9" spans="1:19" ht="7.5" customHeight="1" x14ac:dyDescent="0.3">
      <c r="A9" s="72"/>
      <c r="B9" s="72"/>
      <c r="C9" s="74"/>
      <c r="D9" s="72"/>
      <c r="E9" s="72"/>
      <c r="F9" s="72"/>
      <c r="G9" s="72"/>
      <c r="H9" s="72"/>
      <c r="I9" s="72"/>
      <c r="J9" s="72"/>
    </row>
    <row r="10" spans="1:19" ht="36" customHeight="1" x14ac:dyDescent="0.3">
      <c r="A10" s="75" t="s">
        <v>66</v>
      </c>
      <c r="B10" s="76" t="s">
        <v>67</v>
      </c>
      <c r="C10" s="77" t="s">
        <v>68</v>
      </c>
      <c r="D10" s="78">
        <v>41091</v>
      </c>
      <c r="E10" s="78">
        <v>41122</v>
      </c>
      <c r="F10" s="78">
        <v>41153</v>
      </c>
      <c r="G10" s="78">
        <v>41183</v>
      </c>
      <c r="H10" s="78">
        <v>41214</v>
      </c>
      <c r="I10" s="78">
        <v>41244</v>
      </c>
      <c r="J10" s="78">
        <v>41275</v>
      </c>
    </row>
    <row r="11" spans="1:19" ht="7.5" customHeight="1" x14ac:dyDescent="0.3">
      <c r="A11" s="79"/>
      <c r="B11" s="80"/>
      <c r="C11" s="81"/>
      <c r="D11" s="72"/>
      <c r="E11" s="72"/>
      <c r="F11" s="72"/>
      <c r="G11" s="72"/>
      <c r="H11" s="72"/>
      <c r="I11" s="72"/>
      <c r="J11" s="72"/>
    </row>
    <row r="12" spans="1:19" ht="14.45" x14ac:dyDescent="0.3">
      <c r="A12" s="82" t="s">
        <v>69</v>
      </c>
      <c r="B12" s="83">
        <f t="shared" ref="B12:J12" si="0">SUM(B13:B30)</f>
        <v>0</v>
      </c>
      <c r="C12" s="84">
        <f t="shared" si="0"/>
        <v>1963426.3399999999</v>
      </c>
      <c r="D12" s="84">
        <f t="shared" si="0"/>
        <v>160686.39999999999</v>
      </c>
      <c r="E12" s="84">
        <f t="shared" si="0"/>
        <v>174103.79</v>
      </c>
      <c r="F12" s="84">
        <f t="shared" si="0"/>
        <v>323455.15000000002</v>
      </c>
      <c r="G12" s="84">
        <f t="shared" si="0"/>
        <v>323455.15000000002</v>
      </c>
      <c r="H12" s="84">
        <f t="shared" si="0"/>
        <v>323455.15000000002</v>
      </c>
      <c r="I12" s="84">
        <f t="shared" si="0"/>
        <v>323455.15000000002</v>
      </c>
      <c r="J12" s="84">
        <f t="shared" si="0"/>
        <v>334815.55000000005</v>
      </c>
    </row>
    <row r="13" spans="1:19" ht="14.45" x14ac:dyDescent="0.3">
      <c r="A13" s="85" t="s">
        <v>70</v>
      </c>
      <c r="B13" s="86"/>
      <c r="C13" s="87">
        <f>SUM(D13:J13)</f>
        <v>1194932.96</v>
      </c>
      <c r="D13" s="88">
        <f>40991.89+57133.33</f>
        <v>98125.22</v>
      </c>
      <c r="E13" s="88">
        <f>57133+33+40991.89</f>
        <v>98157.89</v>
      </c>
      <c r="F13" s="88">
        <f>57133+33+40991.89+48050+51250</f>
        <v>197457.89</v>
      </c>
      <c r="G13" s="88">
        <f>57133+33+40991.89+48050+51250</f>
        <v>197457.89</v>
      </c>
      <c r="H13" s="88">
        <f>G13</f>
        <v>197457.89</v>
      </c>
      <c r="I13" s="88">
        <f>H13</f>
        <v>197457.89</v>
      </c>
      <c r="J13" s="90">
        <f>61034.7+41871.37+56365.71+49546.51</f>
        <v>208818.29</v>
      </c>
    </row>
    <row r="14" spans="1:19" ht="14.45" x14ac:dyDescent="0.3">
      <c r="A14" s="85" t="s">
        <v>71</v>
      </c>
      <c r="B14" s="91"/>
      <c r="C14" s="87">
        <f t="shared" ref="C14:C30" si="1">SUM(D14:J14)</f>
        <v>0</v>
      </c>
      <c r="D14" s="88"/>
      <c r="E14" s="88"/>
      <c r="F14" s="88"/>
      <c r="G14" s="89"/>
      <c r="H14" s="88"/>
      <c r="I14" s="88"/>
      <c r="J14" s="90"/>
    </row>
    <row r="15" spans="1:19" ht="14.45" x14ac:dyDescent="0.3">
      <c r="A15" s="85" t="s">
        <v>72</v>
      </c>
      <c r="B15" s="91"/>
      <c r="C15" s="87">
        <f t="shared" si="1"/>
        <v>552369.91999999993</v>
      </c>
      <c r="D15" s="88">
        <f>15000+15000+1006.7+4679.7</f>
        <v>35686.400000000001</v>
      </c>
      <c r="E15" s="88">
        <f>15000+15000+3988.24+15082.88</f>
        <v>49071.119999999995</v>
      </c>
      <c r="F15" s="88">
        <f>15000+15000+3988.24+15082.88+17083.33+17083.33+6372.7+3912</f>
        <v>93522.48</v>
      </c>
      <c r="G15" s="89">
        <f t="shared" ref="G15:J23" si="2">F15</f>
        <v>93522.48</v>
      </c>
      <c r="H15" s="88">
        <f t="shared" si="2"/>
        <v>93522.48</v>
      </c>
      <c r="I15" s="88">
        <f t="shared" si="2"/>
        <v>93522.48</v>
      </c>
      <c r="J15" s="88">
        <f t="shared" si="2"/>
        <v>93522.48</v>
      </c>
    </row>
    <row r="16" spans="1:19" ht="14.45" x14ac:dyDescent="0.3">
      <c r="A16" s="85" t="s">
        <v>73</v>
      </c>
      <c r="B16" s="91"/>
      <c r="C16" s="87">
        <f t="shared" si="1"/>
        <v>30900</v>
      </c>
      <c r="D16" s="88">
        <f>1500+1200</f>
        <v>2700</v>
      </c>
      <c r="E16" s="88">
        <f>1200+1500</f>
        <v>2700</v>
      </c>
      <c r="F16" s="88">
        <f>1200+1500+1200+1200</f>
        <v>5100</v>
      </c>
      <c r="G16" s="89">
        <f t="shared" si="2"/>
        <v>5100</v>
      </c>
      <c r="H16" s="88">
        <f t="shared" si="2"/>
        <v>5100</v>
      </c>
      <c r="I16" s="88">
        <f t="shared" si="2"/>
        <v>5100</v>
      </c>
      <c r="J16" s="88">
        <f t="shared" si="2"/>
        <v>5100</v>
      </c>
    </row>
    <row r="17" spans="1:10" ht="14.45" x14ac:dyDescent="0.3">
      <c r="A17" s="85" t="s">
        <v>74</v>
      </c>
      <c r="B17" s="91"/>
      <c r="C17" s="87">
        <f t="shared" si="1"/>
        <v>42000</v>
      </c>
      <c r="D17" s="88">
        <f>6000</f>
        <v>6000</v>
      </c>
      <c r="E17" s="88">
        <v>6000</v>
      </c>
      <c r="F17" s="88">
        <v>6000</v>
      </c>
      <c r="G17" s="89">
        <f t="shared" si="2"/>
        <v>6000</v>
      </c>
      <c r="H17" s="88">
        <f t="shared" si="2"/>
        <v>6000</v>
      </c>
      <c r="I17" s="88">
        <f t="shared" si="2"/>
        <v>6000</v>
      </c>
      <c r="J17" s="88">
        <f t="shared" si="2"/>
        <v>6000</v>
      </c>
    </row>
    <row r="18" spans="1:10" ht="14.45" x14ac:dyDescent="0.3">
      <c r="A18" s="85" t="s">
        <v>75</v>
      </c>
      <c r="B18" s="91"/>
      <c r="C18" s="87">
        <f t="shared" si="1"/>
        <v>0</v>
      </c>
      <c r="D18" s="88"/>
      <c r="E18" s="88"/>
      <c r="F18" s="88"/>
      <c r="G18" s="89"/>
      <c r="H18" s="88"/>
      <c r="I18" s="88">
        <f t="shared" si="2"/>
        <v>0</v>
      </c>
      <c r="J18" s="90"/>
    </row>
    <row r="19" spans="1:10" x14ac:dyDescent="0.25">
      <c r="A19" s="85" t="s">
        <v>76</v>
      </c>
      <c r="B19" s="91"/>
      <c r="C19" s="87">
        <f t="shared" si="1"/>
        <v>0</v>
      </c>
      <c r="D19" s="88"/>
      <c r="E19" s="88"/>
      <c r="F19" s="88"/>
      <c r="G19" s="89"/>
      <c r="H19" s="88"/>
      <c r="I19" s="88">
        <f t="shared" si="2"/>
        <v>0</v>
      </c>
      <c r="J19" s="90"/>
    </row>
    <row r="20" spans="1:10" x14ac:dyDescent="0.25">
      <c r="A20" s="85" t="s">
        <v>77</v>
      </c>
      <c r="B20" s="91"/>
      <c r="C20" s="87">
        <f t="shared" si="1"/>
        <v>0</v>
      </c>
      <c r="D20" s="88"/>
      <c r="E20" s="88"/>
      <c r="F20" s="88"/>
      <c r="G20" s="89"/>
      <c r="H20" s="88"/>
      <c r="I20" s="88">
        <f t="shared" si="2"/>
        <v>0</v>
      </c>
      <c r="J20" s="90"/>
    </row>
    <row r="21" spans="1:10" x14ac:dyDescent="0.25">
      <c r="A21" s="85" t="s">
        <v>78</v>
      </c>
      <c r="B21" s="91"/>
      <c r="C21" s="87">
        <f t="shared" si="1"/>
        <v>0</v>
      </c>
      <c r="D21" s="88"/>
      <c r="E21" s="88"/>
      <c r="F21" s="88"/>
      <c r="G21" s="89"/>
      <c r="H21" s="88"/>
      <c r="I21" s="88">
        <f t="shared" si="2"/>
        <v>0</v>
      </c>
      <c r="J21" s="90"/>
    </row>
    <row r="22" spans="1:10" ht="14.45" x14ac:dyDescent="0.3">
      <c r="A22" s="85" t="s">
        <v>79</v>
      </c>
      <c r="B22" s="91"/>
      <c r="C22" s="87">
        <f t="shared" si="1"/>
        <v>0</v>
      </c>
      <c r="D22" s="88"/>
      <c r="E22" s="88"/>
      <c r="F22" s="88"/>
      <c r="G22" s="89"/>
      <c r="H22" s="88"/>
      <c r="I22" s="88">
        <f t="shared" si="2"/>
        <v>0</v>
      </c>
      <c r="J22" s="90"/>
    </row>
    <row r="23" spans="1:10" ht="14.45" x14ac:dyDescent="0.3">
      <c r="A23" s="85" t="s">
        <v>80</v>
      </c>
      <c r="B23" s="91"/>
      <c r="C23" s="87">
        <f t="shared" si="1"/>
        <v>0</v>
      </c>
      <c r="D23" s="88"/>
      <c r="E23" s="88"/>
      <c r="F23" s="88"/>
      <c r="G23" s="89"/>
      <c r="H23" s="88"/>
      <c r="I23" s="88">
        <f t="shared" si="2"/>
        <v>0</v>
      </c>
      <c r="J23" s="90"/>
    </row>
    <row r="24" spans="1:10" ht="14.45" x14ac:dyDescent="0.3">
      <c r="A24" s="85" t="s">
        <v>81</v>
      </c>
      <c r="B24" s="91"/>
      <c r="C24" s="87">
        <f t="shared" si="1"/>
        <v>98215.46</v>
      </c>
      <c r="D24" s="88">
        <v>14030.78</v>
      </c>
      <c r="E24" s="88">
        <v>14030.78</v>
      </c>
      <c r="F24" s="88">
        <v>14030.78</v>
      </c>
      <c r="G24" s="89">
        <f t="shared" ref="G24:J25" si="3">F24</f>
        <v>14030.78</v>
      </c>
      <c r="H24" s="88">
        <f t="shared" si="3"/>
        <v>14030.78</v>
      </c>
      <c r="I24" s="88">
        <f t="shared" si="3"/>
        <v>14030.78</v>
      </c>
      <c r="J24" s="88">
        <f t="shared" si="3"/>
        <v>14030.78</v>
      </c>
    </row>
    <row r="25" spans="1:10" ht="14.45" x14ac:dyDescent="0.3">
      <c r="A25" s="85" t="s">
        <v>82</v>
      </c>
      <c r="B25" s="91"/>
      <c r="C25" s="87">
        <f t="shared" si="1"/>
        <v>45008</v>
      </c>
      <c r="D25" s="88">
        <v>4144</v>
      </c>
      <c r="E25" s="88">
        <v>4144</v>
      </c>
      <c r="F25" s="88">
        <f>4144+3200</f>
        <v>7344</v>
      </c>
      <c r="G25" s="89">
        <f t="shared" si="3"/>
        <v>7344</v>
      </c>
      <c r="H25" s="88">
        <f t="shared" si="3"/>
        <v>7344</v>
      </c>
      <c r="I25" s="88">
        <f t="shared" si="3"/>
        <v>7344</v>
      </c>
      <c r="J25" s="88">
        <f t="shared" si="3"/>
        <v>7344</v>
      </c>
    </row>
    <row r="26" spans="1:10" ht="14.45" x14ac:dyDescent="0.3">
      <c r="A26" s="85" t="s">
        <v>83</v>
      </c>
      <c r="B26" s="91"/>
      <c r="C26" s="87"/>
      <c r="D26" s="88"/>
      <c r="E26" s="88"/>
      <c r="F26" s="88"/>
      <c r="G26" s="89"/>
      <c r="H26" s="88"/>
      <c r="I26" s="88"/>
      <c r="J26" s="90"/>
    </row>
    <row r="27" spans="1:10" ht="14.45" x14ac:dyDescent="0.3">
      <c r="A27" s="85" t="s">
        <v>84</v>
      </c>
      <c r="B27" s="91"/>
      <c r="C27" s="87">
        <f t="shared" si="1"/>
        <v>0</v>
      </c>
      <c r="D27" s="88"/>
      <c r="E27" s="88"/>
      <c r="F27" s="88"/>
      <c r="G27" s="89"/>
      <c r="H27" s="88"/>
      <c r="I27" s="90"/>
      <c r="J27" s="90"/>
    </row>
    <row r="28" spans="1:10" ht="14.45" x14ac:dyDescent="0.3">
      <c r="A28" s="85" t="s">
        <v>85</v>
      </c>
      <c r="B28" s="91"/>
      <c r="C28" s="87">
        <f t="shared" si="1"/>
        <v>0</v>
      </c>
      <c r="D28" s="88"/>
      <c r="E28" s="88"/>
      <c r="F28" s="88"/>
      <c r="G28" s="89"/>
      <c r="H28" s="88"/>
      <c r="I28" s="90"/>
      <c r="J28" s="90"/>
    </row>
    <row r="29" spans="1:10" ht="14.45" x14ac:dyDescent="0.3">
      <c r="A29" s="85" t="s">
        <v>86</v>
      </c>
      <c r="B29" s="91"/>
      <c r="C29" s="87">
        <f>SUM(D29:J29)</f>
        <v>0</v>
      </c>
      <c r="D29" s="88"/>
      <c r="E29" s="88"/>
      <c r="F29" s="88"/>
      <c r="G29" s="89"/>
      <c r="H29" s="88"/>
      <c r="I29" s="90"/>
      <c r="J29" s="90"/>
    </row>
    <row r="30" spans="1:10" ht="14.45" x14ac:dyDescent="0.3">
      <c r="A30" s="85" t="s">
        <v>87</v>
      </c>
      <c r="B30" s="91"/>
      <c r="C30" s="87">
        <f t="shared" si="1"/>
        <v>0</v>
      </c>
      <c r="D30" s="88"/>
      <c r="E30" s="88"/>
      <c r="F30" s="88"/>
      <c r="G30" s="89"/>
      <c r="H30" s="88"/>
      <c r="I30" s="90"/>
      <c r="J30" s="90"/>
    </row>
    <row r="31" spans="1:10" ht="7.5" customHeight="1" x14ac:dyDescent="0.3">
      <c r="A31" s="85"/>
      <c r="B31" s="80"/>
      <c r="C31" s="87"/>
      <c r="D31" s="88"/>
      <c r="E31" s="88"/>
      <c r="F31" s="88"/>
      <c r="G31" s="72"/>
      <c r="H31" s="74"/>
      <c r="I31" s="72"/>
      <c r="J31" s="90"/>
    </row>
    <row r="32" spans="1:10" ht="14.45" x14ac:dyDescent="0.3">
      <c r="A32" s="92" t="s">
        <v>88</v>
      </c>
      <c r="B32" s="83">
        <f>SUM(B33:B38)</f>
        <v>0</v>
      </c>
      <c r="C32" s="84">
        <f>SUM(D32:F32)</f>
        <v>0</v>
      </c>
      <c r="D32" s="93">
        <f t="shared" ref="D32:J32" si="4">SUM(D33:D38)</f>
        <v>0</v>
      </c>
      <c r="E32" s="93">
        <f t="shared" si="4"/>
        <v>0</v>
      </c>
      <c r="F32" s="93">
        <f t="shared" si="4"/>
        <v>0</v>
      </c>
      <c r="G32" s="93">
        <f t="shared" si="4"/>
        <v>0</v>
      </c>
      <c r="H32" s="93">
        <f t="shared" si="4"/>
        <v>0</v>
      </c>
      <c r="I32" s="93">
        <f t="shared" si="4"/>
        <v>0</v>
      </c>
      <c r="J32" s="93">
        <f t="shared" si="4"/>
        <v>0</v>
      </c>
    </row>
    <row r="33" spans="1:13" ht="14.45" x14ac:dyDescent="0.3">
      <c r="A33" s="85" t="s">
        <v>89</v>
      </c>
      <c r="B33" s="80"/>
      <c r="C33" s="87">
        <f t="shared" ref="C33:C38" si="5">SUM(D33:J33)</f>
        <v>0</v>
      </c>
      <c r="D33" s="94"/>
      <c r="E33" s="94"/>
      <c r="F33" s="94"/>
      <c r="G33" s="89"/>
      <c r="H33" s="88"/>
      <c r="I33" s="90"/>
      <c r="J33" s="90"/>
      <c r="K33" s="72"/>
      <c r="L33" s="72"/>
      <c r="M33" s="95"/>
    </row>
    <row r="34" spans="1:13" ht="14.45" x14ac:dyDescent="0.3">
      <c r="A34" s="85" t="s">
        <v>81</v>
      </c>
      <c r="B34" s="80"/>
      <c r="C34" s="87">
        <f t="shared" si="5"/>
        <v>0</v>
      </c>
      <c r="D34" s="94"/>
      <c r="E34" s="94"/>
      <c r="F34" s="94"/>
      <c r="G34" s="89"/>
      <c r="H34" s="88"/>
      <c r="I34" s="90"/>
      <c r="J34" s="90"/>
      <c r="K34" s="72"/>
      <c r="L34" s="72"/>
      <c r="M34" s="95"/>
    </row>
    <row r="35" spans="1:13" ht="15.6" x14ac:dyDescent="0.3">
      <c r="A35" s="85" t="s">
        <v>90</v>
      </c>
      <c r="B35" s="80"/>
      <c r="C35" s="87">
        <f t="shared" si="5"/>
        <v>0</v>
      </c>
      <c r="D35" s="94"/>
      <c r="E35" s="94"/>
      <c r="F35" s="94"/>
      <c r="G35" s="89"/>
      <c r="H35" s="88"/>
      <c r="I35" s="90"/>
      <c r="J35" s="90"/>
      <c r="K35" s="72"/>
      <c r="L35" s="72"/>
      <c r="M35" s="96"/>
    </row>
    <row r="36" spans="1:13" ht="15.6" x14ac:dyDescent="0.3">
      <c r="A36" s="85" t="s">
        <v>91</v>
      </c>
      <c r="B36" s="91"/>
      <c r="C36" s="87">
        <f t="shared" si="5"/>
        <v>0</v>
      </c>
      <c r="D36" s="97"/>
      <c r="E36" s="97"/>
      <c r="F36" s="97"/>
      <c r="G36" s="89"/>
      <c r="H36" s="88"/>
      <c r="I36" s="90"/>
      <c r="J36" s="90"/>
      <c r="K36" s="72"/>
      <c r="L36" s="72"/>
      <c r="M36" s="96"/>
    </row>
    <row r="37" spans="1:13" ht="15.6" x14ac:dyDescent="0.3">
      <c r="A37" s="85" t="s">
        <v>92</v>
      </c>
      <c r="B37" s="80">
        <v>0</v>
      </c>
      <c r="C37" s="87">
        <f t="shared" si="5"/>
        <v>0</v>
      </c>
      <c r="D37" s="94"/>
      <c r="E37" s="94"/>
      <c r="F37" s="94"/>
      <c r="G37" s="89"/>
      <c r="H37" s="88"/>
      <c r="I37" s="90"/>
      <c r="J37" s="90"/>
      <c r="K37" s="72"/>
      <c r="L37" s="72"/>
      <c r="M37" s="96"/>
    </row>
    <row r="38" spans="1:13" ht="14.45" x14ac:dyDescent="0.3">
      <c r="A38" s="85" t="s">
        <v>93</v>
      </c>
      <c r="B38" s="80">
        <v>0</v>
      </c>
      <c r="C38" s="87">
        <f t="shared" si="5"/>
        <v>0</v>
      </c>
      <c r="D38" s="94"/>
      <c r="E38" s="94"/>
      <c r="F38" s="94"/>
      <c r="G38" s="89"/>
      <c r="H38" s="88"/>
      <c r="I38" s="90"/>
      <c r="J38" s="90"/>
      <c r="K38" s="72"/>
      <c r="L38" s="72"/>
      <c r="M38" s="95"/>
    </row>
    <row r="39" spans="1:13" ht="7.5" customHeight="1" x14ac:dyDescent="0.3">
      <c r="A39" s="85"/>
      <c r="B39" s="80"/>
      <c r="C39" s="87"/>
      <c r="D39" s="88"/>
      <c r="E39" s="88"/>
      <c r="F39" s="88"/>
      <c r="G39" s="90"/>
      <c r="H39" s="88"/>
      <c r="I39" s="90"/>
      <c r="J39" s="90"/>
      <c r="K39" s="72"/>
      <c r="L39" s="72"/>
      <c r="M39" s="95"/>
    </row>
    <row r="40" spans="1:13" x14ac:dyDescent="0.25">
      <c r="A40" s="98" t="s">
        <v>94</v>
      </c>
      <c r="B40" s="99">
        <f>B32+B12</f>
        <v>0</v>
      </c>
      <c r="C40" s="100">
        <f>SUM(C13:C25)</f>
        <v>1963426.3399999999</v>
      </c>
      <c r="D40" s="99">
        <f>SUM(D12+D32)</f>
        <v>160686.39999999999</v>
      </c>
      <c r="E40" s="99">
        <f>SUM(E32+E12)</f>
        <v>174103.79</v>
      </c>
      <c r="F40" s="99">
        <f>SUM(F12+F32)</f>
        <v>323455.15000000002</v>
      </c>
      <c r="G40" s="99">
        <f>SUM(G12+G32)</f>
        <v>323455.15000000002</v>
      </c>
      <c r="H40" s="100">
        <f>SUM(H12+H32)</f>
        <v>323455.15000000002</v>
      </c>
      <c r="I40" s="99">
        <f>SUM(I12+I32)</f>
        <v>323455.15000000002</v>
      </c>
      <c r="J40" s="99">
        <f>SUM(J12+J32)</f>
        <v>334815.55000000005</v>
      </c>
      <c r="K40" s="72"/>
      <c r="L40" s="72"/>
      <c r="M40" s="95"/>
    </row>
    <row r="41" spans="1:13" ht="7.5" customHeight="1" x14ac:dyDescent="0.25">
      <c r="A41" s="101"/>
      <c r="B41" s="80"/>
      <c r="C41" s="87"/>
      <c r="D41" s="87"/>
      <c r="E41" s="87"/>
      <c r="F41" s="87"/>
      <c r="G41" s="90"/>
      <c r="H41" s="88"/>
      <c r="I41" s="90"/>
      <c r="J41" s="90"/>
      <c r="K41" s="72"/>
      <c r="L41" s="72"/>
      <c r="M41" s="95"/>
    </row>
    <row r="42" spans="1:13" x14ac:dyDescent="0.25">
      <c r="A42" s="82" t="s">
        <v>95</v>
      </c>
      <c r="B42" s="83">
        <f>SUM(B43:B48)</f>
        <v>6480115</v>
      </c>
      <c r="C42" s="84">
        <f>SUM(D42:F42)</f>
        <v>0</v>
      </c>
      <c r="D42" s="93">
        <f t="shared" ref="D42:J42" si="6">SUM(D43:D47)</f>
        <v>0</v>
      </c>
      <c r="E42" s="93">
        <f t="shared" si="6"/>
        <v>0</v>
      </c>
      <c r="F42" s="93">
        <f t="shared" si="6"/>
        <v>0</v>
      </c>
      <c r="G42" s="93">
        <f t="shared" si="6"/>
        <v>0</v>
      </c>
      <c r="H42" s="93">
        <f t="shared" si="6"/>
        <v>0</v>
      </c>
      <c r="I42" s="93">
        <f t="shared" si="6"/>
        <v>0</v>
      </c>
      <c r="J42" s="93">
        <f t="shared" si="6"/>
        <v>0</v>
      </c>
      <c r="K42" s="72"/>
      <c r="L42" s="72"/>
      <c r="M42" s="95"/>
    </row>
    <row r="43" spans="1:13" x14ac:dyDescent="0.25">
      <c r="A43" s="85" t="s">
        <v>70</v>
      </c>
      <c r="B43" s="102">
        <v>4328249</v>
      </c>
      <c r="C43" s="87">
        <f>SUM(D43:J43)</f>
        <v>0</v>
      </c>
      <c r="D43" s="88"/>
      <c r="E43" s="88"/>
      <c r="F43" s="88"/>
      <c r="G43" s="89"/>
      <c r="H43" s="88"/>
      <c r="I43" s="90"/>
      <c r="J43" s="90"/>
      <c r="K43" s="72"/>
      <c r="L43" s="72"/>
      <c r="M43" s="95"/>
    </row>
    <row r="44" spans="1:13" x14ac:dyDescent="0.25">
      <c r="A44" s="85" t="s">
        <v>72</v>
      </c>
      <c r="B44" s="80">
        <v>1696277</v>
      </c>
      <c r="C44" s="87">
        <f>SUM(D44:J44)</f>
        <v>0</v>
      </c>
      <c r="D44" s="88"/>
      <c r="E44" s="88"/>
      <c r="F44" s="88"/>
      <c r="G44" s="89"/>
      <c r="H44" s="88"/>
      <c r="I44" s="90"/>
      <c r="J44" s="90"/>
      <c r="K44" s="72"/>
      <c r="L44" s="72"/>
      <c r="M44" s="95"/>
    </row>
    <row r="45" spans="1:13" x14ac:dyDescent="0.25">
      <c r="A45" s="85" t="s">
        <v>73</v>
      </c>
      <c r="B45" s="80">
        <v>312955</v>
      </c>
      <c r="C45" s="87">
        <f>SUM(D45:J45)</f>
        <v>0</v>
      </c>
      <c r="D45" s="87"/>
      <c r="E45" s="87"/>
      <c r="F45" s="87"/>
      <c r="G45" s="89"/>
      <c r="H45" s="88"/>
      <c r="I45" s="90"/>
      <c r="J45" s="90"/>
      <c r="K45" s="72"/>
      <c r="L45" s="72"/>
      <c r="M45" s="95"/>
    </row>
    <row r="46" spans="1:13" x14ac:dyDescent="0.25">
      <c r="A46" s="85" t="s">
        <v>96</v>
      </c>
      <c r="B46" s="80">
        <v>142634</v>
      </c>
      <c r="C46" s="87">
        <f>SUM(D46:J46)</f>
        <v>0</v>
      </c>
      <c r="D46" s="88"/>
      <c r="E46" s="88"/>
      <c r="F46" s="88"/>
      <c r="G46" s="89"/>
      <c r="H46" s="88"/>
      <c r="I46" s="90"/>
      <c r="J46" s="90"/>
      <c r="K46" s="72"/>
      <c r="L46" s="72"/>
      <c r="M46" s="95"/>
    </row>
    <row r="47" spans="1:13" x14ac:dyDescent="0.25">
      <c r="A47" s="85" t="s">
        <v>82</v>
      </c>
      <c r="B47" s="80">
        <v>0</v>
      </c>
      <c r="C47" s="87">
        <f>SUM(D47:J47)</f>
        <v>0</v>
      </c>
      <c r="D47" s="88"/>
      <c r="E47" s="88"/>
      <c r="F47" s="88"/>
      <c r="G47" s="89"/>
      <c r="H47" s="88"/>
      <c r="I47" s="90"/>
      <c r="J47" s="90"/>
      <c r="K47" s="72"/>
      <c r="L47" s="72"/>
      <c r="M47" s="95"/>
    </row>
    <row r="48" spans="1:13" ht="7.5" customHeight="1" x14ac:dyDescent="0.25">
      <c r="A48" s="85"/>
      <c r="B48" s="80"/>
      <c r="C48" s="87"/>
      <c r="D48" s="88"/>
      <c r="E48" s="88"/>
      <c r="F48" s="88"/>
      <c r="G48" s="90"/>
      <c r="H48" s="88"/>
      <c r="I48" s="90"/>
      <c r="J48" s="90"/>
      <c r="K48" s="72"/>
      <c r="L48" s="72"/>
      <c r="M48" s="95"/>
    </row>
    <row r="49" spans="1:10" x14ac:dyDescent="0.25">
      <c r="A49" s="103" t="s">
        <v>88</v>
      </c>
      <c r="B49" s="83">
        <f>SUM(B50:B52)</f>
        <v>1000158</v>
      </c>
      <c r="C49" s="84">
        <f>SUM(D49:F49)</f>
        <v>0</v>
      </c>
      <c r="D49" s="93">
        <f t="shared" ref="D49:J49" si="7">SUM(D50:D52)</f>
        <v>0</v>
      </c>
      <c r="E49" s="93">
        <f t="shared" si="7"/>
        <v>0</v>
      </c>
      <c r="F49" s="93">
        <f t="shared" si="7"/>
        <v>0</v>
      </c>
      <c r="G49" s="93">
        <f t="shared" si="7"/>
        <v>0</v>
      </c>
      <c r="H49" s="93">
        <f t="shared" si="7"/>
        <v>0</v>
      </c>
      <c r="I49" s="93">
        <f t="shared" si="7"/>
        <v>0</v>
      </c>
      <c r="J49" s="93">
        <f t="shared" si="7"/>
        <v>0</v>
      </c>
    </row>
    <row r="50" spans="1:10" x14ac:dyDescent="0.25">
      <c r="A50" s="85" t="s">
        <v>89</v>
      </c>
      <c r="B50" s="80">
        <v>346378</v>
      </c>
      <c r="C50" s="87">
        <f>SUM(D50:J50)</f>
        <v>0</v>
      </c>
      <c r="D50" s="87"/>
      <c r="E50" s="87"/>
      <c r="F50" s="87"/>
      <c r="G50" s="90"/>
      <c r="H50" s="88"/>
      <c r="I50" s="90"/>
      <c r="J50" s="90"/>
    </row>
    <row r="51" spans="1:10" x14ac:dyDescent="0.25">
      <c r="A51" s="85" t="s">
        <v>81</v>
      </c>
      <c r="B51" s="80">
        <v>653780</v>
      </c>
      <c r="C51" s="87">
        <f>SUM(D51:J51)</f>
        <v>0</v>
      </c>
      <c r="D51" s="88"/>
      <c r="E51" s="88"/>
      <c r="F51" s="88"/>
      <c r="G51" s="89"/>
      <c r="H51" s="88"/>
      <c r="I51" s="90"/>
      <c r="J51" s="90"/>
    </row>
    <row r="52" spans="1:10" x14ac:dyDescent="0.25">
      <c r="A52" s="85" t="s">
        <v>93</v>
      </c>
      <c r="B52" s="80">
        <v>0</v>
      </c>
      <c r="C52" s="87">
        <f>SUM(D52:J52)</f>
        <v>0</v>
      </c>
      <c r="D52" s="88"/>
      <c r="E52" s="88"/>
      <c r="F52" s="88"/>
      <c r="G52" s="89"/>
      <c r="H52" s="88"/>
      <c r="I52" s="90"/>
      <c r="J52" s="90"/>
    </row>
    <row r="53" spans="1:10" ht="7.5" customHeight="1" x14ac:dyDescent="0.25">
      <c r="A53" s="85"/>
      <c r="B53" s="80"/>
      <c r="C53" s="87"/>
      <c r="D53" s="88"/>
      <c r="E53" s="88"/>
      <c r="F53" s="88"/>
      <c r="G53" s="90"/>
      <c r="H53" s="88"/>
      <c r="I53" s="90"/>
      <c r="J53" s="90"/>
    </row>
    <row r="54" spans="1:10" x14ac:dyDescent="0.25">
      <c r="A54" s="98" t="s">
        <v>97</v>
      </c>
      <c r="B54" s="99">
        <f>SUM(B49+B42)</f>
        <v>7480273</v>
      </c>
      <c r="C54" s="100">
        <f>SUM(D54:F54)</f>
        <v>0</v>
      </c>
      <c r="D54" s="104">
        <f t="shared" ref="D54:J54" si="8">SUM(D42+D49)</f>
        <v>0</v>
      </c>
      <c r="E54" s="104">
        <f t="shared" si="8"/>
        <v>0</v>
      </c>
      <c r="F54" s="104">
        <f t="shared" si="8"/>
        <v>0</v>
      </c>
      <c r="G54" s="104">
        <f t="shared" si="8"/>
        <v>0</v>
      </c>
      <c r="H54" s="104">
        <f t="shared" si="8"/>
        <v>0</v>
      </c>
      <c r="I54" s="104">
        <f t="shared" si="8"/>
        <v>0</v>
      </c>
      <c r="J54" s="104">
        <f t="shared" si="8"/>
        <v>0</v>
      </c>
    </row>
    <row r="55" spans="1:10" ht="7.5" customHeight="1" x14ac:dyDescent="0.25">
      <c r="A55" s="101"/>
      <c r="B55" s="80"/>
      <c r="C55" s="87"/>
      <c r="D55" s="88"/>
      <c r="E55" s="88"/>
      <c r="F55" s="88"/>
      <c r="G55" s="90"/>
      <c r="H55" s="88"/>
      <c r="I55" s="90"/>
      <c r="J55" s="90"/>
    </row>
    <row r="56" spans="1:10" x14ac:dyDescent="0.25">
      <c r="A56" s="101" t="s">
        <v>98</v>
      </c>
      <c r="B56" s="83">
        <f>B54+B40</f>
        <v>7480273</v>
      </c>
      <c r="C56" s="84">
        <f>SUM(D56:F56)</f>
        <v>658245.34000000008</v>
      </c>
      <c r="D56" s="83">
        <f t="shared" ref="D56:J56" si="9">SUM(D40+D54)</f>
        <v>160686.39999999999</v>
      </c>
      <c r="E56" s="83">
        <f t="shared" si="9"/>
        <v>174103.79</v>
      </c>
      <c r="F56" s="83">
        <f t="shared" si="9"/>
        <v>323455.15000000002</v>
      </c>
      <c r="G56" s="83">
        <f t="shared" si="9"/>
        <v>323455.15000000002</v>
      </c>
      <c r="H56" s="84">
        <f t="shared" si="9"/>
        <v>323455.15000000002</v>
      </c>
      <c r="I56" s="83">
        <f t="shared" si="9"/>
        <v>323455.15000000002</v>
      </c>
      <c r="J56" s="83">
        <f t="shared" si="9"/>
        <v>334815.55000000005</v>
      </c>
    </row>
    <row r="57" spans="1:10" x14ac:dyDescent="0.25">
      <c r="A57" s="105"/>
      <c r="B57" s="106"/>
      <c r="C57" s="107"/>
      <c r="D57" s="72"/>
      <c r="E57" s="72"/>
      <c r="F57" s="72"/>
      <c r="G57" s="72"/>
      <c r="H57" s="74"/>
      <c r="I57" s="72"/>
      <c r="J57" s="72"/>
    </row>
    <row r="58" spans="1:10" x14ac:dyDescent="0.25">
      <c r="A58" s="108" t="s">
        <v>99</v>
      </c>
      <c r="B58" s="109"/>
      <c r="C58" s="77" t="s">
        <v>3</v>
      </c>
      <c r="D58" s="110" t="s">
        <v>100</v>
      </c>
      <c r="E58" s="110" t="s">
        <v>101</v>
      </c>
      <c r="F58" s="110" t="s">
        <v>102</v>
      </c>
      <c r="G58" s="110" t="s">
        <v>103</v>
      </c>
      <c r="H58" s="110" t="s">
        <v>104</v>
      </c>
      <c r="I58" s="110" t="s">
        <v>105</v>
      </c>
      <c r="J58" s="110" t="s">
        <v>106</v>
      </c>
    </row>
    <row r="59" spans="1:10" x14ac:dyDescent="0.25">
      <c r="A59" s="108"/>
      <c r="B59" s="106"/>
      <c r="C59" s="87">
        <f>SUM(D59+E59+F59)</f>
        <v>658245.34000000008</v>
      </c>
      <c r="D59" s="111">
        <f t="shared" ref="D59:J59" si="10">D56</f>
        <v>160686.39999999999</v>
      </c>
      <c r="E59" s="112">
        <f t="shared" si="10"/>
        <v>174103.79</v>
      </c>
      <c r="F59" s="111">
        <f t="shared" si="10"/>
        <v>323455.15000000002</v>
      </c>
      <c r="G59" s="112">
        <f t="shared" si="10"/>
        <v>323455.15000000002</v>
      </c>
      <c r="H59" s="88">
        <f t="shared" si="10"/>
        <v>323455.15000000002</v>
      </c>
      <c r="I59" s="113">
        <f t="shared" si="10"/>
        <v>323455.15000000002</v>
      </c>
      <c r="J59" s="111">
        <f t="shared" si="10"/>
        <v>334815.55000000005</v>
      </c>
    </row>
    <row r="60" spans="1:10" ht="14.45" hidden="1" x14ac:dyDescent="0.3">
      <c r="A60" s="105"/>
      <c r="B60" s="106"/>
      <c r="C60" s="107"/>
      <c r="D60" s="72"/>
      <c r="E60" s="72"/>
      <c r="F60" s="72"/>
      <c r="G60" s="72"/>
      <c r="H60" s="72"/>
      <c r="I60" s="72"/>
      <c r="J60" s="72"/>
    </row>
    <row r="61" spans="1:10" ht="14.45" hidden="1" x14ac:dyDescent="0.3">
      <c r="A61" s="105"/>
      <c r="B61" s="106"/>
      <c r="C61" s="107"/>
      <c r="D61" s="72"/>
      <c r="E61" s="72"/>
      <c r="F61" s="72"/>
      <c r="G61" s="72"/>
      <c r="H61" s="72"/>
      <c r="I61" s="72"/>
      <c r="J61" s="72"/>
    </row>
    <row r="62" spans="1:10" ht="14.45" hidden="1" x14ac:dyDescent="0.3">
      <c r="A62" s="108" t="s">
        <v>107</v>
      </c>
      <c r="B62" s="106"/>
      <c r="C62" s="107"/>
      <c r="D62" s="114" t="s">
        <v>100</v>
      </c>
      <c r="E62" s="114" t="s">
        <v>101</v>
      </c>
      <c r="F62" s="114" t="s">
        <v>102</v>
      </c>
      <c r="G62" s="114" t="s">
        <v>103</v>
      </c>
      <c r="H62" s="114" t="s">
        <v>104</v>
      </c>
      <c r="I62" s="114" t="s">
        <v>105</v>
      </c>
      <c r="J62" s="114" t="s">
        <v>106</v>
      </c>
    </row>
    <row r="63" spans="1:10" ht="14.45" hidden="1" x14ac:dyDescent="0.3">
      <c r="A63" s="105" t="s">
        <v>65</v>
      </c>
      <c r="B63" s="106"/>
      <c r="C63" s="107"/>
      <c r="D63" s="115">
        <v>3</v>
      </c>
      <c r="E63" s="115">
        <v>3</v>
      </c>
      <c r="F63" s="115">
        <v>3</v>
      </c>
      <c r="G63" s="90">
        <v>1</v>
      </c>
      <c r="H63" s="90">
        <v>3</v>
      </c>
      <c r="I63" s="90"/>
      <c r="J63" s="90"/>
    </row>
    <row r="64" spans="1:10" ht="14.45" hidden="1" x14ac:dyDescent="0.3">
      <c r="A64" s="105" t="s">
        <v>108</v>
      </c>
      <c r="B64" s="106"/>
      <c r="C64" s="107"/>
      <c r="D64" s="115">
        <v>8</v>
      </c>
      <c r="E64" s="115">
        <v>8</v>
      </c>
      <c r="F64" s="115">
        <v>8</v>
      </c>
      <c r="G64" s="90">
        <v>8</v>
      </c>
      <c r="H64" s="90">
        <v>8</v>
      </c>
      <c r="I64" s="90"/>
      <c r="J64" s="90"/>
    </row>
    <row r="65" spans="1:10" ht="14.45" hidden="1" x14ac:dyDescent="0.3">
      <c r="A65" s="105" t="s">
        <v>109</v>
      </c>
      <c r="B65" s="106"/>
      <c r="C65" s="107"/>
      <c r="D65" s="115">
        <v>88</v>
      </c>
      <c r="E65" s="115">
        <v>88</v>
      </c>
      <c r="F65" s="115">
        <v>88</v>
      </c>
      <c r="G65" s="90">
        <v>88</v>
      </c>
      <c r="H65" s="90">
        <v>88</v>
      </c>
      <c r="I65" s="90"/>
      <c r="J65" s="90"/>
    </row>
    <row r="66" spans="1:10" ht="14.45" hidden="1" x14ac:dyDescent="0.3">
      <c r="A66" s="105"/>
      <c r="B66" s="106"/>
      <c r="C66" s="107"/>
      <c r="D66" s="116"/>
      <c r="E66" s="116"/>
      <c r="F66" s="116"/>
      <c r="G66" s="72"/>
      <c r="H66" s="72"/>
      <c r="I66" s="72"/>
      <c r="J66" s="72"/>
    </row>
    <row r="67" spans="1:10" ht="14.45" hidden="1" x14ac:dyDescent="0.3">
      <c r="A67" s="108" t="s">
        <v>110</v>
      </c>
      <c r="B67" s="106"/>
      <c r="C67" s="107"/>
      <c r="D67" s="116"/>
      <c r="E67" s="116"/>
      <c r="F67" s="116"/>
      <c r="G67" s="72"/>
      <c r="H67" s="72"/>
      <c r="I67" s="72"/>
      <c r="J67" s="72"/>
    </row>
    <row r="68" spans="1:10" ht="14.45" hidden="1" x14ac:dyDescent="0.3">
      <c r="A68" s="105" t="s">
        <v>111</v>
      </c>
      <c r="B68" s="106"/>
      <c r="C68" s="107"/>
      <c r="D68" s="117">
        <v>11</v>
      </c>
      <c r="E68" s="117">
        <v>11</v>
      </c>
      <c r="F68" s="117">
        <v>11</v>
      </c>
      <c r="G68" s="90">
        <v>11</v>
      </c>
      <c r="H68" s="90">
        <v>12</v>
      </c>
      <c r="I68" s="90"/>
      <c r="J68" s="90"/>
    </row>
    <row r="69" spans="1:10" ht="14.45" hidden="1" x14ac:dyDescent="0.3">
      <c r="A69" s="105" t="s">
        <v>112</v>
      </c>
      <c r="B69" s="106"/>
      <c r="C69" s="107"/>
      <c r="D69" s="117">
        <v>9</v>
      </c>
      <c r="E69" s="117">
        <v>9</v>
      </c>
      <c r="F69" s="117">
        <v>9</v>
      </c>
      <c r="G69" s="90">
        <v>9</v>
      </c>
      <c r="H69" s="90">
        <v>9</v>
      </c>
      <c r="I69" s="90"/>
      <c r="J69" s="90"/>
    </row>
    <row r="70" spans="1:10" ht="14.45" hidden="1" x14ac:dyDescent="0.3">
      <c r="A70" s="105" t="s">
        <v>113</v>
      </c>
      <c r="B70" s="106"/>
      <c r="C70" s="107"/>
      <c r="D70" s="117">
        <v>9</v>
      </c>
      <c r="E70" s="117">
        <v>9</v>
      </c>
      <c r="F70" s="117">
        <v>9</v>
      </c>
      <c r="G70" s="90">
        <v>9</v>
      </c>
      <c r="H70" s="90">
        <v>9</v>
      </c>
      <c r="I70" s="90"/>
      <c r="J70" s="90"/>
    </row>
    <row r="71" spans="1:10" ht="14.45" hidden="1" x14ac:dyDescent="0.3">
      <c r="A71" s="105"/>
      <c r="B71" s="106"/>
      <c r="C71" s="107"/>
      <c r="D71" s="116"/>
      <c r="E71" s="116"/>
      <c r="F71" s="116"/>
      <c r="G71" s="72"/>
      <c r="H71" s="72"/>
      <c r="I71" s="72"/>
      <c r="J71" s="72"/>
    </row>
    <row r="72" spans="1:10" ht="14.45" hidden="1" x14ac:dyDescent="0.3">
      <c r="A72" s="108" t="s">
        <v>114</v>
      </c>
      <c r="B72" s="106"/>
      <c r="C72" s="107"/>
      <c r="D72" s="116"/>
      <c r="E72" s="116"/>
      <c r="F72" s="116"/>
      <c r="G72" s="72"/>
      <c r="H72" s="72"/>
      <c r="I72" s="72"/>
      <c r="J72" s="72"/>
    </row>
    <row r="73" spans="1:10" ht="14.45" hidden="1" x14ac:dyDescent="0.3">
      <c r="A73" s="105" t="s">
        <v>115</v>
      </c>
      <c r="B73" s="106"/>
      <c r="C73" s="107"/>
      <c r="D73" s="116"/>
      <c r="E73" s="116"/>
      <c r="F73" s="116"/>
      <c r="G73" s="72"/>
      <c r="H73" s="72"/>
      <c r="I73" s="72"/>
      <c r="J73" s="72"/>
    </row>
    <row r="74" spans="1:10" ht="14.45" hidden="1" x14ac:dyDescent="0.3">
      <c r="A74" s="105" t="s">
        <v>116</v>
      </c>
      <c r="B74" s="106"/>
      <c r="C74" s="107"/>
      <c r="D74" s="116"/>
      <c r="E74" s="116"/>
      <c r="F74" s="116"/>
      <c r="G74" s="72"/>
      <c r="H74" s="72"/>
      <c r="I74" s="72"/>
      <c r="J74" s="72"/>
    </row>
    <row r="75" spans="1:10" ht="14.45" hidden="1" x14ac:dyDescent="0.3">
      <c r="A75" s="105" t="s">
        <v>117</v>
      </c>
      <c r="B75" s="106"/>
      <c r="C75" s="107"/>
      <c r="D75" s="116"/>
      <c r="E75" s="116"/>
      <c r="F75" s="116"/>
      <c r="G75" s="72"/>
      <c r="H75" s="72"/>
      <c r="I75" s="72"/>
      <c r="J75" s="72"/>
    </row>
    <row r="76" spans="1:10" ht="14.45" hidden="1" x14ac:dyDescent="0.3">
      <c r="A76" s="105" t="s">
        <v>118</v>
      </c>
      <c r="B76" s="106"/>
      <c r="C76" s="107"/>
      <c r="D76" s="116"/>
      <c r="E76" s="116"/>
      <c r="F76" s="116"/>
      <c r="G76" s="72"/>
      <c r="H76" s="72"/>
      <c r="I76" s="72"/>
      <c r="J76" s="72"/>
    </row>
    <row r="77" spans="1:10" ht="14.45" hidden="1" x14ac:dyDescent="0.3">
      <c r="A77" s="105" t="s">
        <v>119</v>
      </c>
      <c r="B77" s="106"/>
      <c r="C77" s="107"/>
      <c r="D77" s="116"/>
      <c r="E77" s="116"/>
      <c r="F77" s="116"/>
      <c r="G77" s="72"/>
      <c r="H77" s="72"/>
      <c r="I77" s="72"/>
      <c r="J77" s="72"/>
    </row>
    <row r="78" spans="1:10" ht="14.45" hidden="1" x14ac:dyDescent="0.3">
      <c r="A78" s="105" t="s">
        <v>120</v>
      </c>
      <c r="B78" s="106"/>
      <c r="C78" s="107"/>
      <c r="D78" s="116"/>
      <c r="E78" s="116"/>
      <c r="F78" s="116"/>
      <c r="G78" s="72"/>
      <c r="H78" s="72"/>
      <c r="I78" s="72"/>
      <c r="J78" s="72"/>
    </row>
    <row r="79" spans="1:10" ht="14.45" hidden="1" x14ac:dyDescent="0.3">
      <c r="A79" s="105" t="s">
        <v>121</v>
      </c>
      <c r="B79" s="106"/>
      <c r="C79" s="107"/>
      <c r="D79" s="116"/>
      <c r="E79" s="116"/>
      <c r="F79" s="116"/>
      <c r="G79" s="72"/>
      <c r="H79" s="72"/>
      <c r="I79" s="72"/>
      <c r="J79" s="72"/>
    </row>
    <row r="80" spans="1:10" ht="14.45" hidden="1" x14ac:dyDescent="0.3">
      <c r="A80" s="105"/>
      <c r="B80" s="106"/>
      <c r="C80" s="107"/>
      <c r="D80" s="116"/>
      <c r="E80" s="116"/>
      <c r="F80" s="116"/>
      <c r="G80" s="72"/>
      <c r="H80" s="72"/>
      <c r="I80" s="72"/>
      <c r="J80" s="72"/>
    </row>
    <row r="81" spans="1:3" ht="14.45" hidden="1" x14ac:dyDescent="0.3">
      <c r="A81" s="108" t="s">
        <v>122</v>
      </c>
      <c r="B81" s="106"/>
      <c r="C81" s="107"/>
    </row>
    <row r="82" spans="1:3" ht="14.45" hidden="1" x14ac:dyDescent="0.3">
      <c r="A82" s="108"/>
      <c r="B82" s="72" t="s">
        <v>123</v>
      </c>
      <c r="C82" s="107"/>
    </row>
    <row r="83" spans="1:3" ht="14.45" hidden="1" x14ac:dyDescent="0.3">
      <c r="A83" s="105" t="s">
        <v>124</v>
      </c>
      <c r="B83" s="106"/>
      <c r="C83" s="107"/>
    </row>
    <row r="84" spans="1:3" ht="14.45" hidden="1" x14ac:dyDescent="0.3">
      <c r="A84" s="105" t="s">
        <v>125</v>
      </c>
      <c r="B84" s="106"/>
      <c r="C84" s="107"/>
    </row>
    <row r="85" spans="1:3" ht="14.45" hidden="1" x14ac:dyDescent="0.3">
      <c r="A85" s="105" t="s">
        <v>126</v>
      </c>
      <c r="B85" s="106"/>
      <c r="C85" s="107"/>
    </row>
    <row r="86" spans="1:3" ht="14.45" hidden="1" x14ac:dyDescent="0.3">
      <c r="A86" s="105" t="s">
        <v>127</v>
      </c>
      <c r="B86" s="106"/>
      <c r="C86" s="107"/>
    </row>
    <row r="87" spans="1:3" ht="14.45" hidden="1" x14ac:dyDescent="0.3">
      <c r="A87" s="105"/>
      <c r="B87" s="106"/>
      <c r="C87" s="107"/>
    </row>
    <row r="88" spans="1:3" ht="14.45" hidden="1" x14ac:dyDescent="0.3">
      <c r="A88" s="105"/>
      <c r="B88" s="106"/>
      <c r="C88" s="107"/>
    </row>
    <row r="89" spans="1:3" ht="14.45" hidden="1" x14ac:dyDescent="0.3">
      <c r="A89" s="108" t="s">
        <v>128</v>
      </c>
      <c r="B89" s="106"/>
      <c r="C89" s="107"/>
    </row>
    <row r="90" spans="1:3" ht="14.45" hidden="1" x14ac:dyDescent="0.3">
      <c r="A90" s="108"/>
      <c r="B90" s="72" t="s">
        <v>123</v>
      </c>
      <c r="C90" s="107"/>
    </row>
    <row r="91" spans="1:3" ht="14.45" hidden="1" x14ac:dyDescent="0.3">
      <c r="A91" s="105" t="s">
        <v>129</v>
      </c>
      <c r="B91" s="106"/>
      <c r="C91" s="107"/>
    </row>
    <row r="92" spans="1:3" ht="14.45" hidden="1" x14ac:dyDescent="0.3">
      <c r="A92" s="105" t="s">
        <v>130</v>
      </c>
      <c r="B92" s="106"/>
      <c r="C92" s="107"/>
    </row>
    <row r="93" spans="1:3" ht="14.45" hidden="1" x14ac:dyDescent="0.3">
      <c r="A93" s="105" t="s">
        <v>125</v>
      </c>
      <c r="B93" s="106"/>
      <c r="C93" s="107"/>
    </row>
    <row r="94" spans="1:3" ht="14.45" hidden="1" x14ac:dyDescent="0.3">
      <c r="A94" s="105" t="s">
        <v>131</v>
      </c>
      <c r="B94" s="106"/>
      <c r="C94" s="107"/>
    </row>
    <row r="95" spans="1:3" ht="14.45" hidden="1" x14ac:dyDescent="0.3">
      <c r="A95" s="105" t="s">
        <v>132</v>
      </c>
      <c r="B95" s="106"/>
      <c r="C95" s="107"/>
    </row>
    <row r="96" spans="1:3" ht="14.45" hidden="1" x14ac:dyDescent="0.3">
      <c r="A96" s="105"/>
      <c r="B96" s="106"/>
      <c r="C96" s="107"/>
    </row>
    <row r="97" spans="1:3" ht="14.45" hidden="1" x14ac:dyDescent="0.3">
      <c r="A97" s="105"/>
      <c r="B97" s="106"/>
      <c r="C97" s="107"/>
    </row>
    <row r="98" spans="1:3" ht="14.45" hidden="1" x14ac:dyDescent="0.3">
      <c r="A98" s="108" t="s">
        <v>133</v>
      </c>
      <c r="B98" s="106"/>
      <c r="C98" s="107"/>
    </row>
    <row r="99" spans="1:3" ht="14.45" hidden="1" x14ac:dyDescent="0.3">
      <c r="A99" s="105" t="s">
        <v>134</v>
      </c>
      <c r="B99" s="106"/>
      <c r="C99" s="107"/>
    </row>
    <row r="100" spans="1:3" ht="14.45" hidden="1" x14ac:dyDescent="0.3">
      <c r="A100" s="105" t="s">
        <v>135</v>
      </c>
      <c r="B100" s="106"/>
      <c r="C100" s="107"/>
    </row>
    <row r="101" spans="1:3" ht="14.45" hidden="1" x14ac:dyDescent="0.3">
      <c r="A101" s="105" t="s">
        <v>136</v>
      </c>
      <c r="B101" s="106"/>
      <c r="C101" s="107"/>
    </row>
    <row r="102" spans="1:3" ht="14.45" hidden="1" x14ac:dyDescent="0.3">
      <c r="A102" s="105" t="s">
        <v>137</v>
      </c>
      <c r="B102" s="106"/>
      <c r="C102" s="107"/>
    </row>
    <row r="103" spans="1:3" ht="14.45" hidden="1" x14ac:dyDescent="0.3">
      <c r="A103" s="105"/>
      <c r="B103" s="106"/>
      <c r="C103" s="107"/>
    </row>
    <row r="104" spans="1:3" ht="14.45" hidden="1" x14ac:dyDescent="0.3">
      <c r="A104" s="105"/>
      <c r="B104" s="106"/>
      <c r="C104" s="107"/>
    </row>
    <row r="105" spans="1:3" ht="14.45" hidden="1" x14ac:dyDescent="0.3">
      <c r="A105" s="108" t="s">
        <v>138</v>
      </c>
      <c r="B105" s="106"/>
      <c r="C105" s="107"/>
    </row>
    <row r="106" spans="1:3" ht="14.45" hidden="1" x14ac:dyDescent="0.3">
      <c r="A106" s="105" t="s">
        <v>139</v>
      </c>
      <c r="B106" s="106"/>
      <c r="C106" s="107"/>
    </row>
    <row r="107" spans="1:3" ht="14.45" hidden="1" x14ac:dyDescent="0.3">
      <c r="A107" s="105" t="s">
        <v>135</v>
      </c>
      <c r="B107" s="106"/>
      <c r="C107" s="107"/>
    </row>
    <row r="108" spans="1:3" ht="14.45" hidden="1" x14ac:dyDescent="0.3">
      <c r="A108" s="105" t="s">
        <v>140</v>
      </c>
      <c r="B108" s="106"/>
      <c r="C108" s="107"/>
    </row>
    <row r="109" spans="1:3" ht="14.45" hidden="1" x14ac:dyDescent="0.3">
      <c r="A109" s="105" t="s">
        <v>141</v>
      </c>
      <c r="B109" s="106"/>
      <c r="C109" s="107"/>
    </row>
    <row r="110" spans="1:3" ht="14.45" hidden="1" x14ac:dyDescent="0.3">
      <c r="A110" s="105"/>
      <c r="B110" s="106"/>
      <c r="C110" s="107"/>
    </row>
    <row r="111" spans="1:3" ht="14.45" hidden="1" x14ac:dyDescent="0.3">
      <c r="A111" s="105"/>
      <c r="B111" s="106"/>
      <c r="C111" s="107"/>
    </row>
    <row r="112" spans="1:3" ht="14.45" hidden="1" x14ac:dyDescent="0.3">
      <c r="A112" s="105"/>
      <c r="B112" s="106"/>
      <c r="C112" s="107"/>
    </row>
    <row r="113" spans="1:247" ht="14.45" hidden="1" x14ac:dyDescent="0.3">
      <c r="A113" s="108" t="s">
        <v>142</v>
      </c>
      <c r="B113" s="118" t="s">
        <v>143</v>
      </c>
      <c r="C113" s="119"/>
      <c r="D113" s="120"/>
      <c r="E113" s="120"/>
      <c r="F113" s="120"/>
      <c r="G113" s="120"/>
      <c r="H113" s="108"/>
      <c r="I113" s="118"/>
      <c r="J113" s="119"/>
      <c r="K113" s="120"/>
      <c r="L113" s="120"/>
      <c r="M113" s="120"/>
      <c r="N113" s="120"/>
      <c r="O113" s="120"/>
      <c r="P113" s="108"/>
      <c r="Q113" s="118"/>
      <c r="R113" s="119"/>
      <c r="S113" s="120"/>
      <c r="T113" s="120"/>
      <c r="U113" s="120"/>
      <c r="V113" s="120"/>
      <c r="W113" s="120"/>
      <c r="X113" s="108"/>
      <c r="Y113" s="118"/>
      <c r="Z113" s="119"/>
      <c r="AA113" s="120"/>
      <c r="AB113" s="120"/>
      <c r="AC113" s="120"/>
      <c r="AD113" s="120"/>
      <c r="AE113" s="120"/>
      <c r="AF113" s="108"/>
      <c r="AG113" s="118"/>
      <c r="AH113" s="119"/>
      <c r="AI113" s="120"/>
      <c r="AJ113" s="120"/>
      <c r="AK113" s="120"/>
      <c r="AL113" s="120"/>
      <c r="AM113" s="120"/>
      <c r="AN113" s="108"/>
      <c r="AO113" s="118"/>
      <c r="AP113" s="119"/>
      <c r="AQ113" s="120"/>
      <c r="AR113" s="120"/>
      <c r="AS113" s="120"/>
      <c r="AT113" s="120"/>
      <c r="AU113" s="120"/>
      <c r="AV113" s="108"/>
      <c r="AW113" s="118"/>
      <c r="AX113" s="119"/>
      <c r="AY113" s="120"/>
      <c r="AZ113" s="120"/>
      <c r="BA113" s="120"/>
      <c r="BB113" s="120"/>
      <c r="BC113" s="120"/>
      <c r="BD113" s="108"/>
      <c r="BE113" s="118"/>
      <c r="BF113" s="119"/>
      <c r="BG113" s="120"/>
      <c r="BH113" s="120"/>
      <c r="BI113" s="120"/>
      <c r="BJ113" s="120"/>
      <c r="BK113" s="120"/>
      <c r="BL113" s="108"/>
      <c r="BM113" s="118"/>
      <c r="BN113" s="119"/>
      <c r="BO113" s="120"/>
      <c r="BP113" s="120"/>
      <c r="BQ113" s="120"/>
      <c r="BR113" s="120"/>
      <c r="BS113" s="120"/>
      <c r="BT113" s="108"/>
      <c r="BU113" s="118"/>
      <c r="BV113" s="119"/>
      <c r="BW113" s="120"/>
      <c r="BX113" s="120"/>
      <c r="BY113" s="120"/>
      <c r="BZ113" s="120"/>
      <c r="CA113" s="120"/>
      <c r="CB113" s="108"/>
      <c r="CC113" s="118"/>
      <c r="CD113" s="119"/>
      <c r="CE113" s="120"/>
      <c r="CF113" s="120"/>
      <c r="CG113" s="120"/>
      <c r="CH113" s="120"/>
      <c r="CI113" s="120"/>
      <c r="CJ113" s="108"/>
      <c r="CK113" s="118"/>
      <c r="CL113" s="119"/>
      <c r="CM113" s="120"/>
      <c r="CN113" s="120"/>
      <c r="CO113" s="120"/>
      <c r="CP113" s="120"/>
      <c r="CQ113" s="120"/>
      <c r="CR113" s="108"/>
      <c r="CS113" s="118"/>
      <c r="CT113" s="119"/>
      <c r="CU113" s="120"/>
      <c r="CV113" s="120"/>
      <c r="CW113" s="120"/>
      <c r="CX113" s="120"/>
      <c r="CY113" s="120"/>
      <c r="CZ113" s="108"/>
      <c r="DA113" s="118"/>
      <c r="DB113" s="119"/>
      <c r="DC113" s="120"/>
      <c r="DD113" s="120"/>
      <c r="DE113" s="120"/>
      <c r="DF113" s="120"/>
      <c r="DG113" s="120"/>
      <c r="DH113" s="108"/>
      <c r="DI113" s="118"/>
      <c r="DJ113" s="119"/>
      <c r="DK113" s="120"/>
      <c r="DL113" s="120"/>
      <c r="DM113" s="120"/>
      <c r="DN113" s="120"/>
      <c r="DO113" s="120"/>
      <c r="DP113" s="108"/>
      <c r="DQ113" s="118"/>
      <c r="DR113" s="119"/>
      <c r="DS113" s="120"/>
      <c r="DT113" s="120"/>
      <c r="DU113" s="120"/>
      <c r="DV113" s="120"/>
      <c r="DW113" s="120"/>
      <c r="DX113" s="108"/>
      <c r="DY113" s="118"/>
      <c r="DZ113" s="119"/>
      <c r="EA113" s="120"/>
      <c r="EB113" s="120"/>
      <c r="EC113" s="120"/>
      <c r="ED113" s="120"/>
      <c r="EE113" s="120"/>
      <c r="EF113" s="108"/>
      <c r="EG113" s="118"/>
      <c r="EH113" s="119"/>
      <c r="EI113" s="120"/>
      <c r="EJ113" s="120"/>
      <c r="EK113" s="120"/>
      <c r="EL113" s="120"/>
      <c r="EM113" s="120"/>
      <c r="EN113" s="108"/>
      <c r="EO113" s="118"/>
      <c r="EP113" s="119"/>
      <c r="EQ113" s="120"/>
      <c r="ER113" s="120"/>
      <c r="ES113" s="120"/>
      <c r="ET113" s="120"/>
      <c r="EU113" s="120"/>
      <c r="EV113" s="108"/>
      <c r="EW113" s="118"/>
      <c r="EX113" s="119"/>
      <c r="EY113" s="120"/>
      <c r="EZ113" s="120"/>
      <c r="FA113" s="120"/>
      <c r="FB113" s="120"/>
      <c r="FC113" s="120"/>
      <c r="FD113" s="108"/>
      <c r="FE113" s="118"/>
      <c r="FF113" s="119"/>
      <c r="FG113" s="120"/>
      <c r="FH113" s="120"/>
      <c r="FI113" s="120"/>
      <c r="FJ113" s="120"/>
      <c r="FK113" s="120"/>
      <c r="FL113" s="108"/>
      <c r="FM113" s="118"/>
      <c r="FN113" s="119"/>
      <c r="FO113" s="120"/>
      <c r="FP113" s="120"/>
      <c r="FQ113" s="120"/>
      <c r="FR113" s="120"/>
      <c r="FS113" s="120"/>
      <c r="FT113" s="108"/>
      <c r="FU113" s="118"/>
      <c r="FV113" s="119"/>
      <c r="FW113" s="120"/>
      <c r="FX113" s="120"/>
      <c r="FY113" s="120"/>
      <c r="FZ113" s="120"/>
      <c r="GA113" s="120"/>
      <c r="GB113" s="108"/>
      <c r="GC113" s="118"/>
      <c r="GD113" s="119"/>
      <c r="GE113" s="120"/>
      <c r="GF113" s="120"/>
      <c r="GG113" s="120"/>
      <c r="GH113" s="120"/>
      <c r="GI113" s="120"/>
      <c r="GJ113" s="108"/>
      <c r="GK113" s="118"/>
      <c r="GL113" s="119"/>
      <c r="GM113" s="120"/>
      <c r="GN113" s="120"/>
      <c r="GO113" s="120"/>
      <c r="GP113" s="120"/>
      <c r="GQ113" s="120"/>
      <c r="GR113" s="108"/>
      <c r="GS113" s="118"/>
      <c r="GT113" s="119"/>
      <c r="GU113" s="120"/>
      <c r="GV113" s="120"/>
      <c r="GW113" s="120"/>
      <c r="GX113" s="120"/>
      <c r="GY113" s="120"/>
      <c r="GZ113" s="108"/>
      <c r="HA113" s="118"/>
      <c r="HB113" s="119"/>
      <c r="HC113" s="120"/>
      <c r="HD113" s="120"/>
      <c r="HE113" s="120"/>
      <c r="HF113" s="120"/>
      <c r="HG113" s="120"/>
      <c r="HH113" s="108"/>
      <c r="HI113" s="118"/>
      <c r="HJ113" s="119"/>
      <c r="HK113" s="120"/>
      <c r="HL113" s="120"/>
      <c r="HM113" s="120"/>
      <c r="HN113" s="120"/>
      <c r="HO113" s="120"/>
      <c r="HP113" s="108"/>
      <c r="HQ113" s="118"/>
      <c r="HR113" s="119"/>
      <c r="HS113" s="120"/>
      <c r="HT113" s="120"/>
      <c r="HU113" s="120"/>
      <c r="HV113" s="120"/>
      <c r="HW113" s="120"/>
      <c r="HX113" s="108"/>
      <c r="HY113" s="118"/>
      <c r="HZ113" s="119"/>
      <c r="IA113" s="120"/>
      <c r="IB113" s="120"/>
      <c r="IC113" s="120"/>
      <c r="ID113" s="120"/>
      <c r="IE113" s="120"/>
      <c r="IF113" s="108"/>
      <c r="IG113" s="118"/>
      <c r="IH113" s="119"/>
      <c r="II113" s="120"/>
      <c r="IJ113" s="120"/>
      <c r="IK113" s="120"/>
      <c r="IL113" s="120"/>
      <c r="IM113" s="120"/>
    </row>
    <row r="114" spans="1:247" ht="14.45" hidden="1" x14ac:dyDescent="0.3">
      <c r="A114" s="105" t="s">
        <v>144</v>
      </c>
      <c r="B114" s="121"/>
      <c r="C114" s="119"/>
      <c r="D114" s="120"/>
      <c r="E114" s="120"/>
      <c r="F114" s="120"/>
      <c r="G114" s="120"/>
      <c r="H114" s="105"/>
      <c r="I114" s="121"/>
      <c r="J114" s="119"/>
      <c r="K114" s="120"/>
      <c r="L114" s="120"/>
      <c r="M114" s="120"/>
      <c r="N114" s="120"/>
      <c r="O114" s="120"/>
      <c r="P114" s="105"/>
      <c r="Q114" s="121"/>
      <c r="R114" s="119"/>
      <c r="S114" s="120"/>
      <c r="T114" s="120"/>
      <c r="U114" s="120"/>
      <c r="V114" s="120"/>
      <c r="W114" s="120"/>
      <c r="X114" s="105"/>
      <c r="Y114" s="121"/>
      <c r="Z114" s="119"/>
      <c r="AA114" s="120"/>
      <c r="AB114" s="120"/>
      <c r="AC114" s="120"/>
      <c r="AD114" s="120"/>
      <c r="AE114" s="120"/>
      <c r="AF114" s="105"/>
      <c r="AG114" s="121"/>
      <c r="AH114" s="119"/>
      <c r="AI114" s="120"/>
      <c r="AJ114" s="120"/>
      <c r="AK114" s="120"/>
      <c r="AL114" s="120"/>
      <c r="AM114" s="120"/>
      <c r="AN114" s="105"/>
      <c r="AO114" s="121"/>
      <c r="AP114" s="119"/>
      <c r="AQ114" s="120"/>
      <c r="AR114" s="120"/>
      <c r="AS114" s="120"/>
      <c r="AT114" s="120"/>
      <c r="AU114" s="120"/>
      <c r="AV114" s="105"/>
      <c r="AW114" s="121"/>
      <c r="AX114" s="119"/>
      <c r="AY114" s="120"/>
      <c r="AZ114" s="120"/>
      <c r="BA114" s="120"/>
      <c r="BB114" s="120"/>
      <c r="BC114" s="120"/>
      <c r="BD114" s="105"/>
      <c r="BE114" s="121"/>
      <c r="BF114" s="119"/>
      <c r="BG114" s="120"/>
      <c r="BH114" s="120"/>
      <c r="BI114" s="120"/>
      <c r="BJ114" s="120"/>
      <c r="BK114" s="120"/>
      <c r="BL114" s="105"/>
      <c r="BM114" s="121"/>
      <c r="BN114" s="119"/>
      <c r="BO114" s="120"/>
      <c r="BP114" s="120"/>
      <c r="BQ114" s="120"/>
      <c r="BR114" s="120"/>
      <c r="BS114" s="120"/>
      <c r="BT114" s="105"/>
      <c r="BU114" s="121"/>
      <c r="BV114" s="119"/>
      <c r="BW114" s="120"/>
      <c r="BX114" s="120"/>
      <c r="BY114" s="120"/>
      <c r="BZ114" s="120"/>
      <c r="CA114" s="120"/>
      <c r="CB114" s="105"/>
      <c r="CC114" s="121"/>
      <c r="CD114" s="119"/>
      <c r="CE114" s="120"/>
      <c r="CF114" s="120"/>
      <c r="CG114" s="120"/>
      <c r="CH114" s="120"/>
      <c r="CI114" s="120"/>
      <c r="CJ114" s="105"/>
      <c r="CK114" s="121"/>
      <c r="CL114" s="119"/>
      <c r="CM114" s="120"/>
      <c r="CN114" s="120"/>
      <c r="CO114" s="120"/>
      <c r="CP114" s="120"/>
      <c r="CQ114" s="120"/>
      <c r="CR114" s="105"/>
      <c r="CS114" s="121"/>
      <c r="CT114" s="119"/>
      <c r="CU114" s="120"/>
      <c r="CV114" s="120"/>
      <c r="CW114" s="120"/>
      <c r="CX114" s="120"/>
      <c r="CY114" s="120"/>
      <c r="CZ114" s="105"/>
      <c r="DA114" s="121"/>
      <c r="DB114" s="119"/>
      <c r="DC114" s="120"/>
      <c r="DD114" s="120"/>
      <c r="DE114" s="120"/>
      <c r="DF114" s="120"/>
      <c r="DG114" s="120"/>
      <c r="DH114" s="105"/>
      <c r="DI114" s="121"/>
      <c r="DJ114" s="119"/>
      <c r="DK114" s="120"/>
      <c r="DL114" s="120"/>
      <c r="DM114" s="120"/>
      <c r="DN114" s="120"/>
      <c r="DO114" s="120"/>
      <c r="DP114" s="105"/>
      <c r="DQ114" s="121"/>
      <c r="DR114" s="119"/>
      <c r="DS114" s="120"/>
      <c r="DT114" s="120"/>
      <c r="DU114" s="120"/>
      <c r="DV114" s="120"/>
      <c r="DW114" s="120"/>
      <c r="DX114" s="105"/>
      <c r="DY114" s="121"/>
      <c r="DZ114" s="119"/>
      <c r="EA114" s="120"/>
      <c r="EB114" s="120"/>
      <c r="EC114" s="120"/>
      <c r="ED114" s="120"/>
      <c r="EE114" s="120"/>
      <c r="EF114" s="105"/>
      <c r="EG114" s="121"/>
      <c r="EH114" s="119"/>
      <c r="EI114" s="120"/>
      <c r="EJ114" s="120"/>
      <c r="EK114" s="120"/>
      <c r="EL114" s="120"/>
      <c r="EM114" s="120"/>
      <c r="EN114" s="105"/>
      <c r="EO114" s="121"/>
      <c r="EP114" s="119"/>
      <c r="EQ114" s="120"/>
      <c r="ER114" s="120"/>
      <c r="ES114" s="120"/>
      <c r="ET114" s="120"/>
      <c r="EU114" s="120"/>
      <c r="EV114" s="105"/>
      <c r="EW114" s="121"/>
      <c r="EX114" s="119"/>
      <c r="EY114" s="120"/>
      <c r="EZ114" s="120"/>
      <c r="FA114" s="120"/>
      <c r="FB114" s="120"/>
      <c r="FC114" s="120"/>
      <c r="FD114" s="105"/>
      <c r="FE114" s="121"/>
      <c r="FF114" s="119"/>
      <c r="FG114" s="120"/>
      <c r="FH114" s="120"/>
      <c r="FI114" s="120"/>
      <c r="FJ114" s="120"/>
      <c r="FK114" s="120"/>
      <c r="FL114" s="105"/>
      <c r="FM114" s="121"/>
      <c r="FN114" s="119"/>
      <c r="FO114" s="120"/>
      <c r="FP114" s="120"/>
      <c r="FQ114" s="120"/>
      <c r="FR114" s="120"/>
      <c r="FS114" s="120"/>
      <c r="FT114" s="105"/>
      <c r="FU114" s="121"/>
      <c r="FV114" s="119"/>
      <c r="FW114" s="120"/>
      <c r="FX114" s="120"/>
      <c r="FY114" s="120"/>
      <c r="FZ114" s="120"/>
      <c r="GA114" s="120"/>
      <c r="GB114" s="105"/>
      <c r="GC114" s="121"/>
      <c r="GD114" s="119"/>
      <c r="GE114" s="120"/>
      <c r="GF114" s="120"/>
      <c r="GG114" s="120"/>
      <c r="GH114" s="120"/>
      <c r="GI114" s="120"/>
      <c r="GJ114" s="105"/>
      <c r="GK114" s="121"/>
      <c r="GL114" s="119"/>
      <c r="GM114" s="120"/>
      <c r="GN114" s="120"/>
      <c r="GO114" s="120"/>
      <c r="GP114" s="120"/>
      <c r="GQ114" s="120"/>
      <c r="GR114" s="105"/>
      <c r="GS114" s="121"/>
      <c r="GT114" s="119"/>
      <c r="GU114" s="120"/>
      <c r="GV114" s="120"/>
      <c r="GW114" s="120"/>
      <c r="GX114" s="120"/>
      <c r="GY114" s="120"/>
      <c r="GZ114" s="105"/>
      <c r="HA114" s="121"/>
      <c r="HB114" s="119"/>
      <c r="HC114" s="120"/>
      <c r="HD114" s="120"/>
      <c r="HE114" s="120"/>
      <c r="HF114" s="120"/>
      <c r="HG114" s="120"/>
      <c r="HH114" s="105"/>
      <c r="HI114" s="121"/>
      <c r="HJ114" s="119"/>
      <c r="HK114" s="120"/>
      <c r="HL114" s="120"/>
      <c r="HM114" s="120"/>
      <c r="HN114" s="120"/>
      <c r="HO114" s="120"/>
      <c r="HP114" s="105"/>
      <c r="HQ114" s="121"/>
      <c r="HR114" s="119"/>
      <c r="HS114" s="120"/>
      <c r="HT114" s="120"/>
      <c r="HU114" s="120"/>
      <c r="HV114" s="120"/>
      <c r="HW114" s="120"/>
      <c r="HX114" s="105"/>
      <c r="HY114" s="121"/>
      <c r="HZ114" s="119"/>
      <c r="IA114" s="120"/>
      <c r="IB114" s="120"/>
      <c r="IC114" s="120"/>
      <c r="ID114" s="120"/>
      <c r="IE114" s="120"/>
      <c r="IF114" s="105"/>
      <c r="IG114" s="121"/>
      <c r="IH114" s="119"/>
      <c r="II114" s="120"/>
      <c r="IJ114" s="120"/>
      <c r="IK114" s="120"/>
      <c r="IL114" s="120"/>
      <c r="IM114" s="120"/>
    </row>
    <row r="115" spans="1:247" ht="14.45" hidden="1" x14ac:dyDescent="0.3">
      <c r="A115" s="105" t="s">
        <v>145</v>
      </c>
      <c r="B115" s="121"/>
      <c r="C115" s="119"/>
      <c r="D115" s="120"/>
      <c r="E115" s="120"/>
      <c r="F115" s="120"/>
      <c r="G115" s="120"/>
      <c r="H115" s="105"/>
      <c r="I115" s="121"/>
      <c r="J115" s="119"/>
      <c r="K115" s="120"/>
      <c r="L115" s="120"/>
      <c r="M115" s="120"/>
      <c r="N115" s="120"/>
      <c r="O115" s="120"/>
      <c r="P115" s="105"/>
      <c r="Q115" s="121"/>
      <c r="R115" s="119"/>
      <c r="S115" s="120"/>
      <c r="T115" s="120"/>
      <c r="U115" s="120"/>
      <c r="V115" s="120"/>
      <c r="W115" s="120"/>
      <c r="X115" s="105"/>
      <c r="Y115" s="121"/>
      <c r="Z115" s="119"/>
      <c r="AA115" s="120"/>
      <c r="AB115" s="120"/>
      <c r="AC115" s="120"/>
      <c r="AD115" s="120"/>
      <c r="AE115" s="120"/>
      <c r="AF115" s="105"/>
      <c r="AG115" s="121"/>
      <c r="AH115" s="119"/>
      <c r="AI115" s="120"/>
      <c r="AJ115" s="120"/>
      <c r="AK115" s="120"/>
      <c r="AL115" s="120"/>
      <c r="AM115" s="120"/>
      <c r="AN115" s="105"/>
      <c r="AO115" s="121"/>
      <c r="AP115" s="119"/>
      <c r="AQ115" s="120"/>
      <c r="AR115" s="120"/>
      <c r="AS115" s="120"/>
      <c r="AT115" s="120"/>
      <c r="AU115" s="120"/>
      <c r="AV115" s="105"/>
      <c r="AW115" s="121"/>
      <c r="AX115" s="119"/>
      <c r="AY115" s="120"/>
      <c r="AZ115" s="120"/>
      <c r="BA115" s="120"/>
      <c r="BB115" s="120"/>
      <c r="BC115" s="120"/>
      <c r="BD115" s="105"/>
      <c r="BE115" s="121"/>
      <c r="BF115" s="119"/>
      <c r="BG115" s="120"/>
      <c r="BH115" s="120"/>
      <c r="BI115" s="120"/>
      <c r="BJ115" s="120"/>
      <c r="BK115" s="120"/>
      <c r="BL115" s="105"/>
      <c r="BM115" s="121"/>
      <c r="BN115" s="119"/>
      <c r="BO115" s="120"/>
      <c r="BP115" s="120"/>
      <c r="BQ115" s="120"/>
      <c r="BR115" s="120"/>
      <c r="BS115" s="120"/>
      <c r="BT115" s="105"/>
      <c r="BU115" s="121"/>
      <c r="BV115" s="119"/>
      <c r="BW115" s="120"/>
      <c r="BX115" s="120"/>
      <c r="BY115" s="120"/>
      <c r="BZ115" s="120"/>
      <c r="CA115" s="120"/>
      <c r="CB115" s="105"/>
      <c r="CC115" s="121"/>
      <c r="CD115" s="119"/>
      <c r="CE115" s="120"/>
      <c r="CF115" s="120"/>
      <c r="CG115" s="120"/>
      <c r="CH115" s="120"/>
      <c r="CI115" s="120"/>
      <c r="CJ115" s="105"/>
      <c r="CK115" s="121"/>
      <c r="CL115" s="119"/>
      <c r="CM115" s="120"/>
      <c r="CN115" s="120"/>
      <c r="CO115" s="120"/>
      <c r="CP115" s="120"/>
      <c r="CQ115" s="120"/>
      <c r="CR115" s="105"/>
      <c r="CS115" s="121"/>
      <c r="CT115" s="119"/>
      <c r="CU115" s="120"/>
      <c r="CV115" s="120"/>
      <c r="CW115" s="120"/>
      <c r="CX115" s="120"/>
      <c r="CY115" s="120"/>
      <c r="CZ115" s="105"/>
      <c r="DA115" s="121"/>
      <c r="DB115" s="119"/>
      <c r="DC115" s="120"/>
      <c r="DD115" s="120"/>
      <c r="DE115" s="120"/>
      <c r="DF115" s="120"/>
      <c r="DG115" s="120"/>
      <c r="DH115" s="105"/>
      <c r="DI115" s="121"/>
      <c r="DJ115" s="119"/>
      <c r="DK115" s="120"/>
      <c r="DL115" s="120"/>
      <c r="DM115" s="120"/>
      <c r="DN115" s="120"/>
      <c r="DO115" s="120"/>
      <c r="DP115" s="105"/>
      <c r="DQ115" s="121"/>
      <c r="DR115" s="119"/>
      <c r="DS115" s="120"/>
      <c r="DT115" s="120"/>
      <c r="DU115" s="120"/>
      <c r="DV115" s="120"/>
      <c r="DW115" s="120"/>
      <c r="DX115" s="105"/>
      <c r="DY115" s="121"/>
      <c r="DZ115" s="119"/>
      <c r="EA115" s="120"/>
      <c r="EB115" s="120"/>
      <c r="EC115" s="120"/>
      <c r="ED115" s="120"/>
      <c r="EE115" s="120"/>
      <c r="EF115" s="105"/>
      <c r="EG115" s="121"/>
      <c r="EH115" s="119"/>
      <c r="EI115" s="120"/>
      <c r="EJ115" s="120"/>
      <c r="EK115" s="120"/>
      <c r="EL115" s="120"/>
      <c r="EM115" s="120"/>
      <c r="EN115" s="105"/>
      <c r="EO115" s="121"/>
      <c r="EP115" s="119"/>
      <c r="EQ115" s="120"/>
      <c r="ER115" s="120"/>
      <c r="ES115" s="120"/>
      <c r="ET115" s="120"/>
      <c r="EU115" s="120"/>
      <c r="EV115" s="105"/>
      <c r="EW115" s="121"/>
      <c r="EX115" s="119"/>
      <c r="EY115" s="120"/>
      <c r="EZ115" s="120"/>
      <c r="FA115" s="120"/>
      <c r="FB115" s="120"/>
      <c r="FC115" s="120"/>
      <c r="FD115" s="105"/>
      <c r="FE115" s="121"/>
      <c r="FF115" s="119"/>
      <c r="FG115" s="120"/>
      <c r="FH115" s="120"/>
      <c r="FI115" s="120"/>
      <c r="FJ115" s="120"/>
      <c r="FK115" s="120"/>
      <c r="FL115" s="105"/>
      <c r="FM115" s="121"/>
      <c r="FN115" s="119"/>
      <c r="FO115" s="120"/>
      <c r="FP115" s="120"/>
      <c r="FQ115" s="120"/>
      <c r="FR115" s="120"/>
      <c r="FS115" s="120"/>
      <c r="FT115" s="105"/>
      <c r="FU115" s="121"/>
      <c r="FV115" s="119"/>
      <c r="FW115" s="120"/>
      <c r="FX115" s="120"/>
      <c r="FY115" s="120"/>
      <c r="FZ115" s="120"/>
      <c r="GA115" s="120"/>
      <c r="GB115" s="105"/>
      <c r="GC115" s="121"/>
      <c r="GD115" s="119"/>
      <c r="GE115" s="120"/>
      <c r="GF115" s="120"/>
      <c r="GG115" s="120"/>
      <c r="GH115" s="120"/>
      <c r="GI115" s="120"/>
      <c r="GJ115" s="105"/>
      <c r="GK115" s="121"/>
      <c r="GL115" s="119"/>
      <c r="GM115" s="120"/>
      <c r="GN115" s="120"/>
      <c r="GO115" s="120"/>
      <c r="GP115" s="120"/>
      <c r="GQ115" s="120"/>
      <c r="GR115" s="105"/>
      <c r="GS115" s="121"/>
      <c r="GT115" s="119"/>
      <c r="GU115" s="120"/>
      <c r="GV115" s="120"/>
      <c r="GW115" s="120"/>
      <c r="GX115" s="120"/>
      <c r="GY115" s="120"/>
      <c r="GZ115" s="105"/>
      <c r="HA115" s="121"/>
      <c r="HB115" s="119"/>
      <c r="HC115" s="120"/>
      <c r="HD115" s="120"/>
      <c r="HE115" s="120"/>
      <c r="HF115" s="120"/>
      <c r="HG115" s="120"/>
      <c r="HH115" s="105"/>
      <c r="HI115" s="121"/>
      <c r="HJ115" s="119"/>
      <c r="HK115" s="120"/>
      <c r="HL115" s="120"/>
      <c r="HM115" s="120"/>
      <c r="HN115" s="120"/>
      <c r="HO115" s="120"/>
      <c r="HP115" s="105"/>
      <c r="HQ115" s="121"/>
      <c r="HR115" s="119"/>
      <c r="HS115" s="120"/>
      <c r="HT115" s="120"/>
      <c r="HU115" s="120"/>
      <c r="HV115" s="120"/>
      <c r="HW115" s="120"/>
      <c r="HX115" s="105"/>
      <c r="HY115" s="121"/>
      <c r="HZ115" s="119"/>
      <c r="IA115" s="120"/>
      <c r="IB115" s="120"/>
      <c r="IC115" s="120"/>
      <c r="ID115" s="120"/>
      <c r="IE115" s="120"/>
      <c r="IF115" s="105"/>
      <c r="IG115" s="121"/>
      <c r="IH115" s="119"/>
      <c r="II115" s="120"/>
      <c r="IJ115" s="120"/>
      <c r="IK115" s="120"/>
      <c r="IL115" s="120"/>
      <c r="IM115" s="120"/>
    </row>
    <row r="116" spans="1:247" ht="14.45" hidden="1" x14ac:dyDescent="0.3">
      <c r="A116" s="105" t="s">
        <v>131</v>
      </c>
      <c r="B116" s="121"/>
      <c r="C116" s="119"/>
      <c r="D116" s="120"/>
      <c r="E116" s="120"/>
      <c r="F116" s="120"/>
      <c r="G116" s="120"/>
      <c r="H116" s="105"/>
      <c r="I116" s="121"/>
      <c r="J116" s="119"/>
      <c r="K116" s="120"/>
      <c r="L116" s="120"/>
      <c r="M116" s="120"/>
      <c r="N116" s="120"/>
      <c r="O116" s="120"/>
      <c r="P116" s="105"/>
      <c r="Q116" s="121"/>
      <c r="R116" s="119"/>
      <c r="S116" s="120"/>
      <c r="T116" s="120"/>
      <c r="U116" s="120"/>
      <c r="V116" s="120"/>
      <c r="W116" s="120"/>
      <c r="X116" s="105"/>
      <c r="Y116" s="121"/>
      <c r="Z116" s="119"/>
      <c r="AA116" s="120"/>
      <c r="AB116" s="120"/>
      <c r="AC116" s="120"/>
      <c r="AD116" s="120"/>
      <c r="AE116" s="120"/>
      <c r="AF116" s="105"/>
      <c r="AG116" s="121"/>
      <c r="AH116" s="119"/>
      <c r="AI116" s="120"/>
      <c r="AJ116" s="120"/>
      <c r="AK116" s="120"/>
      <c r="AL116" s="120"/>
      <c r="AM116" s="120"/>
      <c r="AN116" s="105"/>
      <c r="AO116" s="121"/>
      <c r="AP116" s="119"/>
      <c r="AQ116" s="120"/>
      <c r="AR116" s="120"/>
      <c r="AS116" s="120"/>
      <c r="AT116" s="120"/>
      <c r="AU116" s="120"/>
      <c r="AV116" s="105"/>
      <c r="AW116" s="121"/>
      <c r="AX116" s="119"/>
      <c r="AY116" s="120"/>
      <c r="AZ116" s="120"/>
      <c r="BA116" s="120"/>
      <c r="BB116" s="120"/>
      <c r="BC116" s="120"/>
      <c r="BD116" s="105"/>
      <c r="BE116" s="121"/>
      <c r="BF116" s="119"/>
      <c r="BG116" s="120"/>
      <c r="BH116" s="120"/>
      <c r="BI116" s="120"/>
      <c r="BJ116" s="120"/>
      <c r="BK116" s="120"/>
      <c r="BL116" s="105"/>
      <c r="BM116" s="121"/>
      <c r="BN116" s="119"/>
      <c r="BO116" s="120"/>
      <c r="BP116" s="120"/>
      <c r="BQ116" s="120"/>
      <c r="BR116" s="120"/>
      <c r="BS116" s="120"/>
      <c r="BT116" s="105"/>
      <c r="BU116" s="121"/>
      <c r="BV116" s="119"/>
      <c r="BW116" s="120"/>
      <c r="BX116" s="120"/>
      <c r="BY116" s="120"/>
      <c r="BZ116" s="120"/>
      <c r="CA116" s="120"/>
      <c r="CB116" s="105"/>
      <c r="CC116" s="121"/>
      <c r="CD116" s="119"/>
      <c r="CE116" s="120"/>
      <c r="CF116" s="120"/>
      <c r="CG116" s="120"/>
      <c r="CH116" s="120"/>
      <c r="CI116" s="120"/>
      <c r="CJ116" s="105"/>
      <c r="CK116" s="121"/>
      <c r="CL116" s="119"/>
      <c r="CM116" s="120"/>
      <c r="CN116" s="120"/>
      <c r="CO116" s="120"/>
      <c r="CP116" s="120"/>
      <c r="CQ116" s="120"/>
      <c r="CR116" s="105"/>
      <c r="CS116" s="121"/>
      <c r="CT116" s="119"/>
      <c r="CU116" s="120"/>
      <c r="CV116" s="120"/>
      <c r="CW116" s="120"/>
      <c r="CX116" s="120"/>
      <c r="CY116" s="120"/>
      <c r="CZ116" s="105"/>
      <c r="DA116" s="121"/>
      <c r="DB116" s="119"/>
      <c r="DC116" s="120"/>
      <c r="DD116" s="120"/>
      <c r="DE116" s="120"/>
      <c r="DF116" s="120"/>
      <c r="DG116" s="120"/>
      <c r="DH116" s="105"/>
      <c r="DI116" s="121"/>
      <c r="DJ116" s="119"/>
      <c r="DK116" s="120"/>
      <c r="DL116" s="120"/>
      <c r="DM116" s="120"/>
      <c r="DN116" s="120"/>
      <c r="DO116" s="120"/>
      <c r="DP116" s="105"/>
      <c r="DQ116" s="121"/>
      <c r="DR116" s="119"/>
      <c r="DS116" s="120"/>
      <c r="DT116" s="120"/>
      <c r="DU116" s="120"/>
      <c r="DV116" s="120"/>
      <c r="DW116" s="120"/>
      <c r="DX116" s="105"/>
      <c r="DY116" s="121"/>
      <c r="DZ116" s="119"/>
      <c r="EA116" s="120"/>
      <c r="EB116" s="120"/>
      <c r="EC116" s="120"/>
      <c r="ED116" s="120"/>
      <c r="EE116" s="120"/>
      <c r="EF116" s="105"/>
      <c r="EG116" s="121"/>
      <c r="EH116" s="119"/>
      <c r="EI116" s="120"/>
      <c r="EJ116" s="120"/>
      <c r="EK116" s="120"/>
      <c r="EL116" s="120"/>
      <c r="EM116" s="120"/>
      <c r="EN116" s="105"/>
      <c r="EO116" s="121"/>
      <c r="EP116" s="119"/>
      <c r="EQ116" s="120"/>
      <c r="ER116" s="120"/>
      <c r="ES116" s="120"/>
      <c r="ET116" s="120"/>
      <c r="EU116" s="120"/>
      <c r="EV116" s="105"/>
      <c r="EW116" s="121"/>
      <c r="EX116" s="119"/>
      <c r="EY116" s="120"/>
      <c r="EZ116" s="120"/>
      <c r="FA116" s="120"/>
      <c r="FB116" s="120"/>
      <c r="FC116" s="120"/>
      <c r="FD116" s="105"/>
      <c r="FE116" s="121"/>
      <c r="FF116" s="119"/>
      <c r="FG116" s="120"/>
      <c r="FH116" s="120"/>
      <c r="FI116" s="120"/>
      <c r="FJ116" s="120"/>
      <c r="FK116" s="120"/>
      <c r="FL116" s="105"/>
      <c r="FM116" s="121"/>
      <c r="FN116" s="119"/>
      <c r="FO116" s="120"/>
      <c r="FP116" s="120"/>
      <c r="FQ116" s="120"/>
      <c r="FR116" s="120"/>
      <c r="FS116" s="120"/>
      <c r="FT116" s="105"/>
      <c r="FU116" s="121"/>
      <c r="FV116" s="119"/>
      <c r="FW116" s="120"/>
      <c r="FX116" s="120"/>
      <c r="FY116" s="120"/>
      <c r="FZ116" s="120"/>
      <c r="GA116" s="120"/>
      <c r="GB116" s="105"/>
      <c r="GC116" s="121"/>
      <c r="GD116" s="119"/>
      <c r="GE116" s="120"/>
      <c r="GF116" s="120"/>
      <c r="GG116" s="120"/>
      <c r="GH116" s="120"/>
      <c r="GI116" s="120"/>
      <c r="GJ116" s="105"/>
      <c r="GK116" s="121"/>
      <c r="GL116" s="119"/>
      <c r="GM116" s="120"/>
      <c r="GN116" s="120"/>
      <c r="GO116" s="120"/>
      <c r="GP116" s="120"/>
      <c r="GQ116" s="120"/>
      <c r="GR116" s="105"/>
      <c r="GS116" s="121"/>
      <c r="GT116" s="119"/>
      <c r="GU116" s="120"/>
      <c r="GV116" s="120"/>
      <c r="GW116" s="120"/>
      <c r="GX116" s="120"/>
      <c r="GY116" s="120"/>
      <c r="GZ116" s="105"/>
      <c r="HA116" s="121"/>
      <c r="HB116" s="119"/>
      <c r="HC116" s="120"/>
      <c r="HD116" s="120"/>
      <c r="HE116" s="120"/>
      <c r="HF116" s="120"/>
      <c r="HG116" s="120"/>
      <c r="HH116" s="105"/>
      <c r="HI116" s="121"/>
      <c r="HJ116" s="119"/>
      <c r="HK116" s="120"/>
      <c r="HL116" s="120"/>
      <c r="HM116" s="120"/>
      <c r="HN116" s="120"/>
      <c r="HO116" s="120"/>
      <c r="HP116" s="105"/>
      <c r="HQ116" s="121"/>
      <c r="HR116" s="119"/>
      <c r="HS116" s="120"/>
      <c r="HT116" s="120"/>
      <c r="HU116" s="120"/>
      <c r="HV116" s="120"/>
      <c r="HW116" s="120"/>
      <c r="HX116" s="105"/>
      <c r="HY116" s="121"/>
      <c r="HZ116" s="119"/>
      <c r="IA116" s="120"/>
      <c r="IB116" s="120"/>
      <c r="IC116" s="120"/>
      <c r="ID116" s="120"/>
      <c r="IE116" s="120"/>
      <c r="IF116" s="105"/>
      <c r="IG116" s="121"/>
      <c r="IH116" s="119"/>
      <c r="II116" s="120"/>
      <c r="IJ116" s="120"/>
      <c r="IK116" s="120"/>
      <c r="IL116" s="120"/>
      <c r="IM116" s="120"/>
    </row>
    <row r="117" spans="1:247" ht="14.45" hidden="1" x14ac:dyDescent="0.3">
      <c r="A117" s="105" t="s">
        <v>146</v>
      </c>
      <c r="B117" s="121"/>
      <c r="C117" s="119"/>
      <c r="D117" s="120"/>
      <c r="E117" s="120"/>
      <c r="F117" s="120"/>
      <c r="G117" s="120"/>
      <c r="H117" s="105"/>
      <c r="I117" s="121"/>
      <c r="J117" s="119"/>
      <c r="K117" s="120"/>
      <c r="L117" s="120"/>
      <c r="M117" s="120"/>
      <c r="N117" s="120"/>
      <c r="O117" s="120"/>
      <c r="P117" s="105"/>
      <c r="Q117" s="121"/>
      <c r="R117" s="119"/>
      <c r="S117" s="120"/>
      <c r="T117" s="120"/>
      <c r="U117" s="120"/>
      <c r="V117" s="120"/>
      <c r="W117" s="120"/>
      <c r="X117" s="105"/>
      <c r="Y117" s="121"/>
      <c r="Z117" s="119"/>
      <c r="AA117" s="120"/>
      <c r="AB117" s="120"/>
      <c r="AC117" s="120"/>
      <c r="AD117" s="120"/>
      <c r="AE117" s="120"/>
      <c r="AF117" s="105"/>
      <c r="AG117" s="121"/>
      <c r="AH117" s="119"/>
      <c r="AI117" s="120"/>
      <c r="AJ117" s="120"/>
      <c r="AK117" s="120"/>
      <c r="AL117" s="120"/>
      <c r="AM117" s="120"/>
      <c r="AN117" s="105"/>
      <c r="AO117" s="121"/>
      <c r="AP117" s="119"/>
      <c r="AQ117" s="120"/>
      <c r="AR117" s="120"/>
      <c r="AS117" s="120"/>
      <c r="AT117" s="120"/>
      <c r="AU117" s="120"/>
      <c r="AV117" s="105"/>
      <c r="AW117" s="121"/>
      <c r="AX117" s="119"/>
      <c r="AY117" s="120"/>
      <c r="AZ117" s="120"/>
      <c r="BA117" s="120"/>
      <c r="BB117" s="120"/>
      <c r="BC117" s="120"/>
      <c r="BD117" s="105"/>
      <c r="BE117" s="121"/>
      <c r="BF117" s="119"/>
      <c r="BG117" s="120"/>
      <c r="BH117" s="120"/>
      <c r="BI117" s="120"/>
      <c r="BJ117" s="120"/>
      <c r="BK117" s="120"/>
      <c r="BL117" s="105"/>
      <c r="BM117" s="121"/>
      <c r="BN117" s="119"/>
      <c r="BO117" s="120"/>
      <c r="BP117" s="120"/>
      <c r="BQ117" s="120"/>
      <c r="BR117" s="120"/>
      <c r="BS117" s="120"/>
      <c r="BT117" s="105"/>
      <c r="BU117" s="121"/>
      <c r="BV117" s="119"/>
      <c r="BW117" s="120"/>
      <c r="BX117" s="120"/>
      <c r="BY117" s="120"/>
      <c r="BZ117" s="120"/>
      <c r="CA117" s="120"/>
      <c r="CB117" s="105"/>
      <c r="CC117" s="121"/>
      <c r="CD117" s="119"/>
      <c r="CE117" s="120"/>
      <c r="CF117" s="120"/>
      <c r="CG117" s="120"/>
      <c r="CH117" s="120"/>
      <c r="CI117" s="120"/>
      <c r="CJ117" s="105"/>
      <c r="CK117" s="121"/>
      <c r="CL117" s="119"/>
      <c r="CM117" s="120"/>
      <c r="CN117" s="120"/>
      <c r="CO117" s="120"/>
      <c r="CP117" s="120"/>
      <c r="CQ117" s="120"/>
      <c r="CR117" s="105"/>
      <c r="CS117" s="121"/>
      <c r="CT117" s="119"/>
      <c r="CU117" s="120"/>
      <c r="CV117" s="120"/>
      <c r="CW117" s="120"/>
      <c r="CX117" s="120"/>
      <c r="CY117" s="120"/>
      <c r="CZ117" s="105"/>
      <c r="DA117" s="121"/>
      <c r="DB117" s="119"/>
      <c r="DC117" s="120"/>
      <c r="DD117" s="120"/>
      <c r="DE117" s="120"/>
      <c r="DF117" s="120"/>
      <c r="DG117" s="120"/>
      <c r="DH117" s="105"/>
      <c r="DI117" s="121"/>
      <c r="DJ117" s="119"/>
      <c r="DK117" s="120"/>
      <c r="DL117" s="120"/>
      <c r="DM117" s="120"/>
      <c r="DN117" s="120"/>
      <c r="DO117" s="120"/>
      <c r="DP117" s="105"/>
      <c r="DQ117" s="121"/>
      <c r="DR117" s="119"/>
      <c r="DS117" s="120"/>
      <c r="DT117" s="120"/>
      <c r="DU117" s="120"/>
      <c r="DV117" s="120"/>
      <c r="DW117" s="120"/>
      <c r="DX117" s="105"/>
      <c r="DY117" s="121"/>
      <c r="DZ117" s="119"/>
      <c r="EA117" s="120"/>
      <c r="EB117" s="120"/>
      <c r="EC117" s="120"/>
      <c r="ED117" s="120"/>
      <c r="EE117" s="120"/>
      <c r="EF117" s="105"/>
      <c r="EG117" s="121"/>
      <c r="EH117" s="119"/>
      <c r="EI117" s="120"/>
      <c r="EJ117" s="120"/>
      <c r="EK117" s="120"/>
      <c r="EL117" s="120"/>
      <c r="EM117" s="120"/>
      <c r="EN117" s="105"/>
      <c r="EO117" s="121"/>
      <c r="EP117" s="119"/>
      <c r="EQ117" s="120"/>
      <c r="ER117" s="120"/>
      <c r="ES117" s="120"/>
      <c r="ET117" s="120"/>
      <c r="EU117" s="120"/>
      <c r="EV117" s="105"/>
      <c r="EW117" s="121"/>
      <c r="EX117" s="119"/>
      <c r="EY117" s="120"/>
      <c r="EZ117" s="120"/>
      <c r="FA117" s="120"/>
      <c r="FB117" s="120"/>
      <c r="FC117" s="120"/>
      <c r="FD117" s="105"/>
      <c r="FE117" s="121"/>
      <c r="FF117" s="119"/>
      <c r="FG117" s="120"/>
      <c r="FH117" s="120"/>
      <c r="FI117" s="120"/>
      <c r="FJ117" s="120"/>
      <c r="FK117" s="120"/>
      <c r="FL117" s="105"/>
      <c r="FM117" s="121"/>
      <c r="FN117" s="119"/>
      <c r="FO117" s="120"/>
      <c r="FP117" s="120"/>
      <c r="FQ117" s="120"/>
      <c r="FR117" s="120"/>
      <c r="FS117" s="120"/>
      <c r="FT117" s="105"/>
      <c r="FU117" s="121"/>
      <c r="FV117" s="119"/>
      <c r="FW117" s="120"/>
      <c r="FX117" s="120"/>
      <c r="FY117" s="120"/>
      <c r="FZ117" s="120"/>
      <c r="GA117" s="120"/>
      <c r="GB117" s="105"/>
      <c r="GC117" s="121"/>
      <c r="GD117" s="119"/>
      <c r="GE117" s="120"/>
      <c r="GF117" s="120"/>
      <c r="GG117" s="120"/>
      <c r="GH117" s="120"/>
      <c r="GI117" s="120"/>
      <c r="GJ117" s="105"/>
      <c r="GK117" s="121"/>
      <c r="GL117" s="119"/>
      <c r="GM117" s="120"/>
      <c r="GN117" s="120"/>
      <c r="GO117" s="120"/>
      <c r="GP117" s="120"/>
      <c r="GQ117" s="120"/>
      <c r="GR117" s="105"/>
      <c r="GS117" s="121"/>
      <c r="GT117" s="119"/>
      <c r="GU117" s="120"/>
      <c r="GV117" s="120"/>
      <c r="GW117" s="120"/>
      <c r="GX117" s="120"/>
      <c r="GY117" s="120"/>
      <c r="GZ117" s="105"/>
      <c r="HA117" s="121"/>
      <c r="HB117" s="119"/>
      <c r="HC117" s="120"/>
      <c r="HD117" s="120"/>
      <c r="HE117" s="120"/>
      <c r="HF117" s="120"/>
      <c r="HG117" s="120"/>
      <c r="HH117" s="105"/>
      <c r="HI117" s="121"/>
      <c r="HJ117" s="119"/>
      <c r="HK117" s="120"/>
      <c r="HL117" s="120"/>
      <c r="HM117" s="120"/>
      <c r="HN117" s="120"/>
      <c r="HO117" s="120"/>
      <c r="HP117" s="105"/>
      <c r="HQ117" s="121"/>
      <c r="HR117" s="119"/>
      <c r="HS117" s="120"/>
      <c r="HT117" s="120"/>
      <c r="HU117" s="120"/>
      <c r="HV117" s="120"/>
      <c r="HW117" s="120"/>
      <c r="HX117" s="105"/>
      <c r="HY117" s="121"/>
      <c r="HZ117" s="119"/>
      <c r="IA117" s="120"/>
      <c r="IB117" s="120"/>
      <c r="IC117" s="120"/>
      <c r="ID117" s="120"/>
      <c r="IE117" s="120"/>
      <c r="IF117" s="105"/>
      <c r="IG117" s="121"/>
      <c r="IH117" s="119"/>
      <c r="II117" s="120"/>
      <c r="IJ117" s="120"/>
      <c r="IK117" s="120"/>
      <c r="IL117" s="120"/>
      <c r="IM117" s="120"/>
    </row>
    <row r="118" spans="1:247" ht="14.45" hidden="1" x14ac:dyDescent="0.3">
      <c r="A118" s="105" t="s">
        <v>147</v>
      </c>
      <c r="B118" s="121"/>
      <c r="C118" s="119"/>
      <c r="D118" s="120"/>
      <c r="E118" s="120"/>
      <c r="F118" s="120"/>
      <c r="G118" s="120"/>
      <c r="H118" s="105"/>
      <c r="I118" s="121"/>
      <c r="J118" s="119"/>
      <c r="K118" s="120"/>
      <c r="L118" s="120"/>
      <c r="M118" s="120"/>
      <c r="N118" s="120"/>
      <c r="O118" s="120"/>
      <c r="P118" s="105"/>
      <c r="Q118" s="121"/>
      <c r="R118" s="119"/>
      <c r="S118" s="120"/>
      <c r="T118" s="120"/>
      <c r="U118" s="120"/>
      <c r="V118" s="120"/>
      <c r="W118" s="120"/>
      <c r="X118" s="105"/>
      <c r="Y118" s="121"/>
      <c r="Z118" s="119"/>
      <c r="AA118" s="120"/>
      <c r="AB118" s="120"/>
      <c r="AC118" s="120"/>
      <c r="AD118" s="120"/>
      <c r="AE118" s="120"/>
      <c r="AF118" s="105"/>
      <c r="AG118" s="121"/>
      <c r="AH118" s="119"/>
      <c r="AI118" s="120"/>
      <c r="AJ118" s="120"/>
      <c r="AK118" s="120"/>
      <c r="AL118" s="120"/>
      <c r="AM118" s="120"/>
      <c r="AN118" s="105"/>
      <c r="AO118" s="121"/>
      <c r="AP118" s="119"/>
      <c r="AQ118" s="120"/>
      <c r="AR118" s="120"/>
      <c r="AS118" s="120"/>
      <c r="AT118" s="120"/>
      <c r="AU118" s="120"/>
      <c r="AV118" s="105"/>
      <c r="AW118" s="121"/>
      <c r="AX118" s="119"/>
      <c r="AY118" s="120"/>
      <c r="AZ118" s="120"/>
      <c r="BA118" s="120"/>
      <c r="BB118" s="120"/>
      <c r="BC118" s="120"/>
      <c r="BD118" s="105"/>
      <c r="BE118" s="121"/>
      <c r="BF118" s="119"/>
      <c r="BG118" s="120"/>
      <c r="BH118" s="120"/>
      <c r="BI118" s="120"/>
      <c r="BJ118" s="120"/>
      <c r="BK118" s="120"/>
      <c r="BL118" s="105"/>
      <c r="BM118" s="121"/>
      <c r="BN118" s="119"/>
      <c r="BO118" s="120"/>
      <c r="BP118" s="120"/>
      <c r="BQ118" s="120"/>
      <c r="BR118" s="120"/>
      <c r="BS118" s="120"/>
      <c r="BT118" s="105"/>
      <c r="BU118" s="121"/>
      <c r="BV118" s="119"/>
      <c r="BW118" s="120"/>
      <c r="BX118" s="120"/>
      <c r="BY118" s="120"/>
      <c r="BZ118" s="120"/>
      <c r="CA118" s="120"/>
      <c r="CB118" s="105"/>
      <c r="CC118" s="121"/>
      <c r="CD118" s="119"/>
      <c r="CE118" s="120"/>
      <c r="CF118" s="120"/>
      <c r="CG118" s="120"/>
      <c r="CH118" s="120"/>
      <c r="CI118" s="120"/>
      <c r="CJ118" s="105"/>
      <c r="CK118" s="121"/>
      <c r="CL118" s="119"/>
      <c r="CM118" s="120"/>
      <c r="CN118" s="120"/>
      <c r="CO118" s="120"/>
      <c r="CP118" s="120"/>
      <c r="CQ118" s="120"/>
      <c r="CR118" s="105"/>
      <c r="CS118" s="121"/>
      <c r="CT118" s="119"/>
      <c r="CU118" s="120"/>
      <c r="CV118" s="120"/>
      <c r="CW118" s="120"/>
      <c r="CX118" s="120"/>
      <c r="CY118" s="120"/>
      <c r="CZ118" s="105"/>
      <c r="DA118" s="121"/>
      <c r="DB118" s="119"/>
      <c r="DC118" s="120"/>
      <c r="DD118" s="120"/>
      <c r="DE118" s="120"/>
      <c r="DF118" s="120"/>
      <c r="DG118" s="120"/>
      <c r="DH118" s="105"/>
      <c r="DI118" s="121"/>
      <c r="DJ118" s="119"/>
      <c r="DK118" s="120"/>
      <c r="DL118" s="120"/>
      <c r="DM118" s="120"/>
      <c r="DN118" s="120"/>
      <c r="DO118" s="120"/>
      <c r="DP118" s="105"/>
      <c r="DQ118" s="121"/>
      <c r="DR118" s="119"/>
      <c r="DS118" s="120"/>
      <c r="DT118" s="120"/>
      <c r="DU118" s="120"/>
      <c r="DV118" s="120"/>
      <c r="DW118" s="120"/>
      <c r="DX118" s="105"/>
      <c r="DY118" s="121"/>
      <c r="DZ118" s="119"/>
      <c r="EA118" s="120"/>
      <c r="EB118" s="120"/>
      <c r="EC118" s="120"/>
      <c r="ED118" s="120"/>
      <c r="EE118" s="120"/>
      <c r="EF118" s="105"/>
      <c r="EG118" s="121"/>
      <c r="EH118" s="119"/>
      <c r="EI118" s="120"/>
      <c r="EJ118" s="120"/>
      <c r="EK118" s="120"/>
      <c r="EL118" s="120"/>
      <c r="EM118" s="120"/>
      <c r="EN118" s="105"/>
      <c r="EO118" s="121"/>
      <c r="EP118" s="119"/>
      <c r="EQ118" s="120"/>
      <c r="ER118" s="120"/>
      <c r="ES118" s="120"/>
      <c r="ET118" s="120"/>
      <c r="EU118" s="120"/>
      <c r="EV118" s="105"/>
      <c r="EW118" s="121"/>
      <c r="EX118" s="119"/>
      <c r="EY118" s="120"/>
      <c r="EZ118" s="120"/>
      <c r="FA118" s="120"/>
      <c r="FB118" s="120"/>
      <c r="FC118" s="120"/>
      <c r="FD118" s="105"/>
      <c r="FE118" s="121"/>
      <c r="FF118" s="119"/>
      <c r="FG118" s="120"/>
      <c r="FH118" s="120"/>
      <c r="FI118" s="120"/>
      <c r="FJ118" s="120"/>
      <c r="FK118" s="120"/>
      <c r="FL118" s="105"/>
      <c r="FM118" s="121"/>
      <c r="FN118" s="119"/>
      <c r="FO118" s="120"/>
      <c r="FP118" s="120"/>
      <c r="FQ118" s="120"/>
      <c r="FR118" s="120"/>
      <c r="FS118" s="120"/>
      <c r="FT118" s="105"/>
      <c r="FU118" s="121"/>
      <c r="FV118" s="119"/>
      <c r="FW118" s="120"/>
      <c r="FX118" s="120"/>
      <c r="FY118" s="120"/>
      <c r="FZ118" s="120"/>
      <c r="GA118" s="120"/>
      <c r="GB118" s="105"/>
      <c r="GC118" s="121"/>
      <c r="GD118" s="119"/>
      <c r="GE118" s="120"/>
      <c r="GF118" s="120"/>
      <c r="GG118" s="120"/>
      <c r="GH118" s="120"/>
      <c r="GI118" s="120"/>
      <c r="GJ118" s="105"/>
      <c r="GK118" s="121"/>
      <c r="GL118" s="119"/>
      <c r="GM118" s="120"/>
      <c r="GN118" s="120"/>
      <c r="GO118" s="120"/>
      <c r="GP118" s="120"/>
      <c r="GQ118" s="120"/>
      <c r="GR118" s="105"/>
      <c r="GS118" s="121"/>
      <c r="GT118" s="119"/>
      <c r="GU118" s="120"/>
      <c r="GV118" s="120"/>
      <c r="GW118" s="120"/>
      <c r="GX118" s="120"/>
      <c r="GY118" s="120"/>
      <c r="GZ118" s="105"/>
      <c r="HA118" s="121"/>
      <c r="HB118" s="119"/>
      <c r="HC118" s="120"/>
      <c r="HD118" s="120"/>
      <c r="HE118" s="120"/>
      <c r="HF118" s="120"/>
      <c r="HG118" s="120"/>
      <c r="HH118" s="105"/>
      <c r="HI118" s="121"/>
      <c r="HJ118" s="119"/>
      <c r="HK118" s="120"/>
      <c r="HL118" s="120"/>
      <c r="HM118" s="120"/>
      <c r="HN118" s="120"/>
      <c r="HO118" s="120"/>
      <c r="HP118" s="105"/>
      <c r="HQ118" s="121"/>
      <c r="HR118" s="119"/>
      <c r="HS118" s="120"/>
      <c r="HT118" s="120"/>
      <c r="HU118" s="120"/>
      <c r="HV118" s="120"/>
      <c r="HW118" s="120"/>
      <c r="HX118" s="105"/>
      <c r="HY118" s="121"/>
      <c r="HZ118" s="119"/>
      <c r="IA118" s="120"/>
      <c r="IB118" s="120"/>
      <c r="IC118" s="120"/>
      <c r="ID118" s="120"/>
      <c r="IE118" s="120"/>
      <c r="IF118" s="105"/>
      <c r="IG118" s="121"/>
      <c r="IH118" s="119"/>
      <c r="II118" s="120"/>
      <c r="IJ118" s="120"/>
      <c r="IK118" s="120"/>
      <c r="IL118" s="120"/>
      <c r="IM118" s="120"/>
    </row>
    <row r="119" spans="1:247" ht="14.45" hidden="1" x14ac:dyDescent="0.3">
      <c r="A119" s="105" t="s">
        <v>148</v>
      </c>
      <c r="B119" s="121"/>
      <c r="C119" s="119"/>
      <c r="D119" s="120"/>
      <c r="E119" s="120"/>
      <c r="F119" s="120"/>
      <c r="G119" s="120"/>
      <c r="H119" s="105"/>
      <c r="I119" s="121"/>
      <c r="J119" s="119"/>
      <c r="K119" s="120"/>
      <c r="L119" s="120"/>
      <c r="M119" s="120"/>
      <c r="N119" s="120"/>
      <c r="O119" s="120"/>
      <c r="P119" s="105"/>
      <c r="Q119" s="121"/>
      <c r="R119" s="119"/>
      <c r="S119" s="120"/>
      <c r="T119" s="120"/>
      <c r="U119" s="120"/>
      <c r="V119" s="120"/>
      <c r="W119" s="120"/>
      <c r="X119" s="105"/>
      <c r="Y119" s="121"/>
      <c r="Z119" s="119"/>
      <c r="AA119" s="120"/>
      <c r="AB119" s="120"/>
      <c r="AC119" s="120"/>
      <c r="AD119" s="120"/>
      <c r="AE119" s="120"/>
      <c r="AF119" s="105"/>
      <c r="AG119" s="121"/>
      <c r="AH119" s="119"/>
      <c r="AI119" s="120"/>
      <c r="AJ119" s="120"/>
      <c r="AK119" s="120"/>
      <c r="AL119" s="120"/>
      <c r="AM119" s="120"/>
      <c r="AN119" s="105"/>
      <c r="AO119" s="121"/>
      <c r="AP119" s="119"/>
      <c r="AQ119" s="120"/>
      <c r="AR119" s="120"/>
      <c r="AS119" s="120"/>
      <c r="AT119" s="120"/>
      <c r="AU119" s="120"/>
      <c r="AV119" s="105"/>
      <c r="AW119" s="121"/>
      <c r="AX119" s="119"/>
      <c r="AY119" s="120"/>
      <c r="AZ119" s="120"/>
      <c r="BA119" s="120"/>
      <c r="BB119" s="120"/>
      <c r="BC119" s="120"/>
      <c r="BD119" s="105"/>
      <c r="BE119" s="121"/>
      <c r="BF119" s="119"/>
      <c r="BG119" s="120"/>
      <c r="BH119" s="120"/>
      <c r="BI119" s="120"/>
      <c r="BJ119" s="120"/>
      <c r="BK119" s="120"/>
      <c r="BL119" s="105"/>
      <c r="BM119" s="121"/>
      <c r="BN119" s="119"/>
      <c r="BO119" s="120"/>
      <c r="BP119" s="120"/>
      <c r="BQ119" s="120"/>
      <c r="BR119" s="120"/>
      <c r="BS119" s="120"/>
      <c r="BT119" s="105"/>
      <c r="BU119" s="121"/>
      <c r="BV119" s="119"/>
      <c r="BW119" s="120"/>
      <c r="BX119" s="120"/>
      <c r="BY119" s="120"/>
      <c r="BZ119" s="120"/>
      <c r="CA119" s="120"/>
      <c r="CB119" s="105"/>
      <c r="CC119" s="121"/>
      <c r="CD119" s="119"/>
      <c r="CE119" s="120"/>
      <c r="CF119" s="120"/>
      <c r="CG119" s="120"/>
      <c r="CH119" s="120"/>
      <c r="CI119" s="120"/>
      <c r="CJ119" s="105"/>
      <c r="CK119" s="121"/>
      <c r="CL119" s="119"/>
      <c r="CM119" s="120"/>
      <c r="CN119" s="120"/>
      <c r="CO119" s="120"/>
      <c r="CP119" s="120"/>
      <c r="CQ119" s="120"/>
      <c r="CR119" s="105"/>
      <c r="CS119" s="121"/>
      <c r="CT119" s="119"/>
      <c r="CU119" s="120"/>
      <c r="CV119" s="120"/>
      <c r="CW119" s="120"/>
      <c r="CX119" s="120"/>
      <c r="CY119" s="120"/>
      <c r="CZ119" s="105"/>
      <c r="DA119" s="121"/>
      <c r="DB119" s="119"/>
      <c r="DC119" s="120"/>
      <c r="DD119" s="120"/>
      <c r="DE119" s="120"/>
      <c r="DF119" s="120"/>
      <c r="DG119" s="120"/>
      <c r="DH119" s="105"/>
      <c r="DI119" s="121"/>
      <c r="DJ119" s="119"/>
      <c r="DK119" s="120"/>
      <c r="DL119" s="120"/>
      <c r="DM119" s="120"/>
      <c r="DN119" s="120"/>
      <c r="DO119" s="120"/>
      <c r="DP119" s="105"/>
      <c r="DQ119" s="121"/>
      <c r="DR119" s="119"/>
      <c r="DS119" s="120"/>
      <c r="DT119" s="120"/>
      <c r="DU119" s="120"/>
      <c r="DV119" s="120"/>
      <c r="DW119" s="120"/>
      <c r="DX119" s="105"/>
      <c r="DY119" s="121"/>
      <c r="DZ119" s="119"/>
      <c r="EA119" s="120"/>
      <c r="EB119" s="120"/>
      <c r="EC119" s="120"/>
      <c r="ED119" s="120"/>
      <c r="EE119" s="120"/>
      <c r="EF119" s="105"/>
      <c r="EG119" s="121"/>
      <c r="EH119" s="119"/>
      <c r="EI119" s="120"/>
      <c r="EJ119" s="120"/>
      <c r="EK119" s="120"/>
      <c r="EL119" s="120"/>
      <c r="EM119" s="120"/>
      <c r="EN119" s="105"/>
      <c r="EO119" s="121"/>
      <c r="EP119" s="119"/>
      <c r="EQ119" s="120"/>
      <c r="ER119" s="120"/>
      <c r="ES119" s="120"/>
      <c r="ET119" s="120"/>
      <c r="EU119" s="120"/>
      <c r="EV119" s="105"/>
      <c r="EW119" s="121"/>
      <c r="EX119" s="119"/>
      <c r="EY119" s="120"/>
      <c r="EZ119" s="120"/>
      <c r="FA119" s="120"/>
      <c r="FB119" s="120"/>
      <c r="FC119" s="120"/>
      <c r="FD119" s="105"/>
      <c r="FE119" s="121"/>
      <c r="FF119" s="119"/>
      <c r="FG119" s="120"/>
      <c r="FH119" s="120"/>
      <c r="FI119" s="120"/>
      <c r="FJ119" s="120"/>
      <c r="FK119" s="120"/>
      <c r="FL119" s="105"/>
      <c r="FM119" s="121"/>
      <c r="FN119" s="119"/>
      <c r="FO119" s="120"/>
      <c r="FP119" s="120"/>
      <c r="FQ119" s="120"/>
      <c r="FR119" s="120"/>
      <c r="FS119" s="120"/>
      <c r="FT119" s="105"/>
      <c r="FU119" s="121"/>
      <c r="FV119" s="119"/>
      <c r="FW119" s="120"/>
      <c r="FX119" s="120"/>
      <c r="FY119" s="120"/>
      <c r="FZ119" s="120"/>
      <c r="GA119" s="120"/>
      <c r="GB119" s="105"/>
      <c r="GC119" s="121"/>
      <c r="GD119" s="119"/>
      <c r="GE119" s="120"/>
      <c r="GF119" s="120"/>
      <c r="GG119" s="120"/>
      <c r="GH119" s="120"/>
      <c r="GI119" s="120"/>
      <c r="GJ119" s="105"/>
      <c r="GK119" s="121"/>
      <c r="GL119" s="119"/>
      <c r="GM119" s="120"/>
      <c r="GN119" s="120"/>
      <c r="GO119" s="120"/>
      <c r="GP119" s="120"/>
      <c r="GQ119" s="120"/>
      <c r="GR119" s="105"/>
      <c r="GS119" s="121"/>
      <c r="GT119" s="119"/>
      <c r="GU119" s="120"/>
      <c r="GV119" s="120"/>
      <c r="GW119" s="120"/>
      <c r="GX119" s="120"/>
      <c r="GY119" s="120"/>
      <c r="GZ119" s="105"/>
      <c r="HA119" s="121"/>
      <c r="HB119" s="119"/>
      <c r="HC119" s="120"/>
      <c r="HD119" s="120"/>
      <c r="HE119" s="120"/>
      <c r="HF119" s="120"/>
      <c r="HG119" s="120"/>
      <c r="HH119" s="105"/>
      <c r="HI119" s="121"/>
      <c r="HJ119" s="119"/>
      <c r="HK119" s="120"/>
      <c r="HL119" s="120"/>
      <c r="HM119" s="120"/>
      <c r="HN119" s="120"/>
      <c r="HO119" s="120"/>
      <c r="HP119" s="105"/>
      <c r="HQ119" s="121"/>
      <c r="HR119" s="119"/>
      <c r="HS119" s="120"/>
      <c r="HT119" s="120"/>
      <c r="HU119" s="120"/>
      <c r="HV119" s="120"/>
      <c r="HW119" s="120"/>
      <c r="HX119" s="105"/>
      <c r="HY119" s="121"/>
      <c r="HZ119" s="119"/>
      <c r="IA119" s="120"/>
      <c r="IB119" s="120"/>
      <c r="IC119" s="120"/>
      <c r="ID119" s="120"/>
      <c r="IE119" s="120"/>
      <c r="IF119" s="105"/>
      <c r="IG119" s="121"/>
      <c r="IH119" s="119"/>
      <c r="II119" s="120"/>
      <c r="IJ119" s="120"/>
      <c r="IK119" s="120"/>
      <c r="IL119" s="120"/>
      <c r="IM119" s="120"/>
    </row>
    <row r="120" spans="1:247" ht="14.45" hidden="1" x14ac:dyDescent="0.3">
      <c r="A120" s="105"/>
      <c r="B120" s="121"/>
      <c r="C120" s="119"/>
      <c r="D120" s="120"/>
      <c r="E120" s="120"/>
      <c r="F120" s="120"/>
      <c r="G120" s="120"/>
      <c r="H120" s="105"/>
      <c r="I120" s="121"/>
      <c r="J120" s="119"/>
      <c r="K120" s="120"/>
      <c r="L120" s="120"/>
      <c r="M120" s="120"/>
      <c r="N120" s="120"/>
      <c r="O120" s="120"/>
      <c r="P120" s="105"/>
      <c r="Q120" s="121"/>
      <c r="R120" s="119"/>
      <c r="S120" s="120"/>
      <c r="T120" s="120"/>
      <c r="U120" s="120"/>
      <c r="V120" s="120"/>
      <c r="W120" s="120"/>
      <c r="X120" s="105"/>
      <c r="Y120" s="121"/>
      <c r="Z120" s="119"/>
      <c r="AA120" s="120"/>
      <c r="AB120" s="120"/>
      <c r="AC120" s="120"/>
      <c r="AD120" s="120"/>
      <c r="AE120" s="120"/>
      <c r="AF120" s="105"/>
      <c r="AG120" s="121"/>
      <c r="AH120" s="119"/>
      <c r="AI120" s="120"/>
      <c r="AJ120" s="120"/>
      <c r="AK120" s="120"/>
      <c r="AL120" s="120"/>
      <c r="AM120" s="120"/>
      <c r="AN120" s="105"/>
      <c r="AO120" s="121"/>
      <c r="AP120" s="119"/>
      <c r="AQ120" s="120"/>
      <c r="AR120" s="120"/>
      <c r="AS120" s="120"/>
      <c r="AT120" s="120"/>
      <c r="AU120" s="120"/>
      <c r="AV120" s="105"/>
      <c r="AW120" s="121"/>
      <c r="AX120" s="119"/>
      <c r="AY120" s="120"/>
      <c r="AZ120" s="120"/>
      <c r="BA120" s="120"/>
      <c r="BB120" s="120"/>
      <c r="BC120" s="120"/>
      <c r="BD120" s="105"/>
      <c r="BE120" s="121"/>
      <c r="BF120" s="119"/>
      <c r="BG120" s="120"/>
      <c r="BH120" s="120"/>
      <c r="BI120" s="120"/>
      <c r="BJ120" s="120"/>
      <c r="BK120" s="120"/>
      <c r="BL120" s="105"/>
      <c r="BM120" s="121"/>
      <c r="BN120" s="119"/>
      <c r="BO120" s="120"/>
      <c r="BP120" s="120"/>
      <c r="BQ120" s="120"/>
      <c r="BR120" s="120"/>
      <c r="BS120" s="120"/>
      <c r="BT120" s="105"/>
      <c r="BU120" s="121"/>
      <c r="BV120" s="119"/>
      <c r="BW120" s="120"/>
      <c r="BX120" s="120"/>
      <c r="BY120" s="120"/>
      <c r="BZ120" s="120"/>
      <c r="CA120" s="120"/>
      <c r="CB120" s="105"/>
      <c r="CC120" s="121"/>
      <c r="CD120" s="119"/>
      <c r="CE120" s="120"/>
      <c r="CF120" s="120"/>
      <c r="CG120" s="120"/>
      <c r="CH120" s="120"/>
      <c r="CI120" s="120"/>
      <c r="CJ120" s="105"/>
      <c r="CK120" s="121"/>
      <c r="CL120" s="119"/>
      <c r="CM120" s="120"/>
      <c r="CN120" s="120"/>
      <c r="CO120" s="120"/>
      <c r="CP120" s="120"/>
      <c r="CQ120" s="120"/>
      <c r="CR120" s="105"/>
      <c r="CS120" s="121"/>
      <c r="CT120" s="119"/>
      <c r="CU120" s="120"/>
      <c r="CV120" s="120"/>
      <c r="CW120" s="120"/>
      <c r="CX120" s="120"/>
      <c r="CY120" s="120"/>
      <c r="CZ120" s="105"/>
      <c r="DA120" s="121"/>
      <c r="DB120" s="119"/>
      <c r="DC120" s="120"/>
      <c r="DD120" s="120"/>
      <c r="DE120" s="120"/>
      <c r="DF120" s="120"/>
      <c r="DG120" s="120"/>
      <c r="DH120" s="105"/>
      <c r="DI120" s="121"/>
      <c r="DJ120" s="119"/>
      <c r="DK120" s="120"/>
      <c r="DL120" s="120"/>
      <c r="DM120" s="120"/>
      <c r="DN120" s="120"/>
      <c r="DO120" s="120"/>
      <c r="DP120" s="105"/>
      <c r="DQ120" s="121"/>
      <c r="DR120" s="119"/>
      <c r="DS120" s="120"/>
      <c r="DT120" s="120"/>
      <c r="DU120" s="120"/>
      <c r="DV120" s="120"/>
      <c r="DW120" s="120"/>
      <c r="DX120" s="105"/>
      <c r="DY120" s="121"/>
      <c r="DZ120" s="119"/>
      <c r="EA120" s="120"/>
      <c r="EB120" s="120"/>
      <c r="EC120" s="120"/>
      <c r="ED120" s="120"/>
      <c r="EE120" s="120"/>
      <c r="EF120" s="105"/>
      <c r="EG120" s="121"/>
      <c r="EH120" s="119"/>
      <c r="EI120" s="120"/>
      <c r="EJ120" s="120"/>
      <c r="EK120" s="120"/>
      <c r="EL120" s="120"/>
      <c r="EM120" s="120"/>
      <c r="EN120" s="105"/>
      <c r="EO120" s="121"/>
      <c r="EP120" s="119"/>
      <c r="EQ120" s="120"/>
      <c r="ER120" s="120"/>
      <c r="ES120" s="120"/>
      <c r="ET120" s="120"/>
      <c r="EU120" s="120"/>
      <c r="EV120" s="105"/>
      <c r="EW120" s="121"/>
      <c r="EX120" s="119"/>
      <c r="EY120" s="120"/>
      <c r="EZ120" s="120"/>
      <c r="FA120" s="120"/>
      <c r="FB120" s="120"/>
      <c r="FC120" s="120"/>
      <c r="FD120" s="105"/>
      <c r="FE120" s="121"/>
      <c r="FF120" s="119"/>
      <c r="FG120" s="120"/>
      <c r="FH120" s="120"/>
      <c r="FI120" s="120"/>
      <c r="FJ120" s="120"/>
      <c r="FK120" s="120"/>
      <c r="FL120" s="105"/>
      <c r="FM120" s="121"/>
      <c r="FN120" s="119"/>
      <c r="FO120" s="120"/>
      <c r="FP120" s="120"/>
      <c r="FQ120" s="120"/>
      <c r="FR120" s="120"/>
      <c r="FS120" s="120"/>
      <c r="FT120" s="105"/>
      <c r="FU120" s="121"/>
      <c r="FV120" s="119"/>
      <c r="FW120" s="120"/>
      <c r="FX120" s="120"/>
      <c r="FY120" s="120"/>
      <c r="FZ120" s="120"/>
      <c r="GA120" s="120"/>
      <c r="GB120" s="105"/>
      <c r="GC120" s="121"/>
      <c r="GD120" s="119"/>
      <c r="GE120" s="120"/>
      <c r="GF120" s="120"/>
      <c r="GG120" s="120"/>
      <c r="GH120" s="120"/>
      <c r="GI120" s="120"/>
      <c r="GJ120" s="105"/>
      <c r="GK120" s="121"/>
      <c r="GL120" s="119"/>
      <c r="GM120" s="120"/>
      <c r="GN120" s="120"/>
      <c r="GO120" s="120"/>
      <c r="GP120" s="120"/>
      <c r="GQ120" s="120"/>
      <c r="GR120" s="105"/>
      <c r="GS120" s="121"/>
      <c r="GT120" s="119"/>
      <c r="GU120" s="120"/>
      <c r="GV120" s="120"/>
      <c r="GW120" s="120"/>
      <c r="GX120" s="120"/>
      <c r="GY120" s="120"/>
      <c r="GZ120" s="105"/>
      <c r="HA120" s="121"/>
      <c r="HB120" s="119"/>
      <c r="HC120" s="120"/>
      <c r="HD120" s="120"/>
      <c r="HE120" s="120"/>
      <c r="HF120" s="120"/>
      <c r="HG120" s="120"/>
      <c r="HH120" s="105"/>
      <c r="HI120" s="121"/>
      <c r="HJ120" s="119"/>
      <c r="HK120" s="120"/>
      <c r="HL120" s="120"/>
      <c r="HM120" s="120"/>
      <c r="HN120" s="120"/>
      <c r="HO120" s="120"/>
      <c r="HP120" s="105"/>
      <c r="HQ120" s="121"/>
      <c r="HR120" s="119"/>
      <c r="HS120" s="120"/>
      <c r="HT120" s="120"/>
      <c r="HU120" s="120"/>
      <c r="HV120" s="120"/>
      <c r="HW120" s="120"/>
      <c r="HX120" s="105"/>
      <c r="HY120" s="121"/>
      <c r="HZ120" s="119"/>
      <c r="IA120" s="120"/>
      <c r="IB120" s="120"/>
      <c r="IC120" s="120"/>
      <c r="ID120" s="120"/>
      <c r="IE120" s="120"/>
      <c r="IF120" s="105"/>
      <c r="IG120" s="121"/>
      <c r="IH120" s="119"/>
      <c r="II120" s="120"/>
      <c r="IJ120" s="120"/>
      <c r="IK120" s="120"/>
      <c r="IL120" s="120"/>
      <c r="IM120" s="120"/>
    </row>
    <row r="121" spans="1:247" ht="14.45" hidden="1" x14ac:dyDescent="0.3">
      <c r="A121" s="105"/>
      <c r="B121" s="106"/>
      <c r="C121" s="107"/>
      <c r="D121" s="72"/>
      <c r="E121" s="72"/>
      <c r="F121" s="72"/>
      <c r="G121" s="72"/>
      <c r="H121" s="72"/>
      <c r="I121" s="72"/>
      <c r="J121" s="72"/>
      <c r="K121" s="72"/>
      <c r="L121" s="72"/>
      <c r="M121" s="95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  <c r="BX121" s="72"/>
      <c r="BY121" s="72"/>
      <c r="BZ121" s="72"/>
      <c r="CA121" s="72"/>
      <c r="CB121" s="72"/>
      <c r="CC121" s="72"/>
      <c r="CD121" s="72"/>
      <c r="CE121" s="72"/>
      <c r="CF121" s="72"/>
      <c r="CG121" s="72"/>
      <c r="CH121" s="72"/>
      <c r="CI121" s="72"/>
      <c r="CJ121" s="72"/>
      <c r="CK121" s="72"/>
      <c r="CL121" s="72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  <c r="DO121" s="72"/>
      <c r="DP121" s="72"/>
      <c r="DQ121" s="72"/>
      <c r="DR121" s="72"/>
      <c r="DS121" s="72"/>
      <c r="DT121" s="72"/>
      <c r="DU121" s="72"/>
      <c r="DV121" s="72"/>
      <c r="DW121" s="72"/>
      <c r="DX121" s="72"/>
      <c r="DY121" s="72"/>
      <c r="DZ121" s="72"/>
      <c r="EA121" s="72"/>
      <c r="EB121" s="72"/>
      <c r="EC121" s="72"/>
      <c r="ED121" s="72"/>
      <c r="EE121" s="72"/>
      <c r="EF121" s="72"/>
      <c r="EG121" s="72"/>
      <c r="EH121" s="72"/>
      <c r="EI121" s="72"/>
      <c r="EJ121" s="72"/>
      <c r="EK121" s="72"/>
      <c r="EL121" s="72"/>
      <c r="EM121" s="72"/>
      <c r="EN121" s="72"/>
      <c r="EO121" s="72"/>
      <c r="EP121" s="72"/>
      <c r="EQ121" s="72"/>
      <c r="ER121" s="72"/>
      <c r="ES121" s="72"/>
      <c r="ET121" s="72"/>
      <c r="EU121" s="72"/>
      <c r="EV121" s="72"/>
      <c r="EW121" s="72"/>
      <c r="EX121" s="72"/>
      <c r="EY121" s="72"/>
      <c r="EZ121" s="72"/>
      <c r="FA121" s="72"/>
      <c r="FB121" s="72"/>
      <c r="FC121" s="72"/>
      <c r="FD121" s="72"/>
      <c r="FE121" s="72"/>
      <c r="FF121" s="72"/>
      <c r="FG121" s="72"/>
      <c r="FH121" s="72"/>
      <c r="FI121" s="72"/>
      <c r="FJ121" s="72"/>
      <c r="FK121" s="72"/>
      <c r="FL121" s="72"/>
      <c r="FM121" s="72"/>
      <c r="FN121" s="72"/>
      <c r="FO121" s="72"/>
      <c r="FP121" s="72"/>
      <c r="FQ121" s="72"/>
      <c r="FR121" s="72"/>
      <c r="FS121" s="72"/>
      <c r="FT121" s="72"/>
      <c r="FU121" s="72"/>
      <c r="FV121" s="72"/>
      <c r="FW121" s="72"/>
      <c r="FX121" s="72"/>
      <c r="FY121" s="72"/>
      <c r="FZ121" s="72"/>
      <c r="GA121" s="72"/>
      <c r="GB121" s="72"/>
      <c r="GC121" s="72"/>
      <c r="GD121" s="72"/>
      <c r="GE121" s="72"/>
      <c r="GF121" s="72"/>
      <c r="GG121" s="72"/>
      <c r="GH121" s="72"/>
      <c r="GI121" s="72"/>
      <c r="GJ121" s="72"/>
      <c r="GK121" s="72"/>
      <c r="GL121" s="72"/>
      <c r="GM121" s="72"/>
      <c r="GN121" s="72"/>
      <c r="GO121" s="72"/>
      <c r="GP121" s="72"/>
      <c r="GQ121" s="72"/>
      <c r="GR121" s="72"/>
      <c r="GS121" s="72"/>
      <c r="GT121" s="72"/>
      <c r="GU121" s="72"/>
      <c r="GV121" s="72"/>
      <c r="GW121" s="72"/>
      <c r="GX121" s="72"/>
      <c r="GY121" s="72"/>
      <c r="GZ121" s="72"/>
      <c r="HA121" s="72"/>
      <c r="HB121" s="72"/>
      <c r="HC121" s="72"/>
      <c r="HD121" s="72"/>
      <c r="HE121" s="72"/>
      <c r="HF121" s="72"/>
      <c r="HG121" s="72"/>
      <c r="HH121" s="72"/>
      <c r="HI121" s="72"/>
      <c r="HJ121" s="72"/>
      <c r="HK121" s="72"/>
      <c r="HL121" s="72"/>
      <c r="HM121" s="72"/>
      <c r="HN121" s="72"/>
      <c r="HO121" s="72"/>
      <c r="HP121" s="72"/>
      <c r="HQ121" s="72"/>
      <c r="HR121" s="72"/>
      <c r="HS121" s="72"/>
      <c r="HT121" s="72"/>
      <c r="HU121" s="72"/>
      <c r="HV121" s="72"/>
      <c r="HW121" s="72"/>
      <c r="HX121" s="72"/>
      <c r="HY121" s="72"/>
      <c r="HZ121" s="72"/>
      <c r="IA121" s="72"/>
      <c r="IB121" s="72"/>
      <c r="IC121" s="72"/>
      <c r="ID121" s="72"/>
      <c r="IE121" s="72"/>
      <c r="IF121" s="72"/>
      <c r="IG121" s="72"/>
      <c r="IH121" s="72"/>
      <c r="II121" s="72"/>
      <c r="IJ121" s="72"/>
      <c r="IK121" s="72"/>
      <c r="IL121" s="72"/>
      <c r="IM121" s="72"/>
    </row>
    <row r="122" spans="1:247" ht="14.45" hidden="1" x14ac:dyDescent="0.3">
      <c r="A122" s="108" t="s">
        <v>142</v>
      </c>
      <c r="B122" s="109" t="s">
        <v>149</v>
      </c>
      <c r="C122" s="107"/>
      <c r="D122" s="72"/>
      <c r="E122" s="72"/>
      <c r="F122" s="72"/>
      <c r="G122" s="72"/>
      <c r="H122" s="72"/>
      <c r="I122" s="72"/>
      <c r="J122" s="72"/>
      <c r="K122" s="72"/>
      <c r="L122" s="72"/>
      <c r="M122" s="95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72"/>
      <c r="DJ122" s="72"/>
      <c r="DK122" s="72"/>
      <c r="DL122" s="72"/>
      <c r="DM122" s="72"/>
      <c r="DN122" s="72"/>
      <c r="DO122" s="72"/>
      <c r="DP122" s="72"/>
      <c r="DQ122" s="72"/>
      <c r="DR122" s="72"/>
      <c r="DS122" s="72"/>
      <c r="DT122" s="72"/>
      <c r="DU122" s="72"/>
      <c r="DV122" s="72"/>
      <c r="DW122" s="72"/>
      <c r="DX122" s="72"/>
      <c r="DY122" s="72"/>
      <c r="DZ122" s="72"/>
      <c r="EA122" s="72"/>
      <c r="EB122" s="72"/>
      <c r="EC122" s="72"/>
      <c r="ED122" s="72"/>
      <c r="EE122" s="72"/>
      <c r="EF122" s="72"/>
      <c r="EG122" s="72"/>
      <c r="EH122" s="72"/>
      <c r="EI122" s="72"/>
      <c r="EJ122" s="72"/>
      <c r="EK122" s="72"/>
      <c r="EL122" s="72"/>
      <c r="EM122" s="72"/>
      <c r="EN122" s="72"/>
      <c r="EO122" s="72"/>
      <c r="EP122" s="72"/>
      <c r="EQ122" s="72"/>
      <c r="ER122" s="72"/>
      <c r="ES122" s="72"/>
      <c r="ET122" s="72"/>
      <c r="EU122" s="72"/>
      <c r="EV122" s="72"/>
      <c r="EW122" s="72"/>
      <c r="EX122" s="72"/>
      <c r="EY122" s="72"/>
      <c r="EZ122" s="72"/>
      <c r="FA122" s="72"/>
      <c r="FB122" s="72"/>
      <c r="FC122" s="72"/>
      <c r="FD122" s="72"/>
      <c r="FE122" s="72"/>
      <c r="FF122" s="72"/>
      <c r="FG122" s="72"/>
      <c r="FH122" s="72"/>
      <c r="FI122" s="72"/>
      <c r="FJ122" s="72"/>
      <c r="FK122" s="72"/>
      <c r="FL122" s="72"/>
      <c r="FM122" s="72"/>
      <c r="FN122" s="72"/>
      <c r="FO122" s="72"/>
      <c r="FP122" s="72"/>
      <c r="FQ122" s="72"/>
      <c r="FR122" s="72"/>
      <c r="FS122" s="72"/>
      <c r="FT122" s="72"/>
      <c r="FU122" s="72"/>
      <c r="FV122" s="72"/>
      <c r="FW122" s="72"/>
      <c r="FX122" s="72"/>
      <c r="FY122" s="72"/>
      <c r="FZ122" s="72"/>
      <c r="GA122" s="72"/>
      <c r="GB122" s="72"/>
      <c r="GC122" s="72"/>
      <c r="GD122" s="72"/>
      <c r="GE122" s="72"/>
      <c r="GF122" s="72"/>
      <c r="GG122" s="72"/>
      <c r="GH122" s="72"/>
      <c r="GI122" s="72"/>
      <c r="GJ122" s="72"/>
      <c r="GK122" s="72"/>
      <c r="GL122" s="72"/>
      <c r="GM122" s="72"/>
      <c r="GN122" s="72"/>
      <c r="GO122" s="72"/>
      <c r="GP122" s="72"/>
      <c r="GQ122" s="72"/>
      <c r="GR122" s="72"/>
      <c r="GS122" s="72"/>
      <c r="GT122" s="72"/>
      <c r="GU122" s="72"/>
      <c r="GV122" s="72"/>
      <c r="GW122" s="72"/>
      <c r="GX122" s="72"/>
      <c r="GY122" s="72"/>
      <c r="GZ122" s="72"/>
      <c r="HA122" s="72"/>
      <c r="HB122" s="72"/>
      <c r="HC122" s="72"/>
      <c r="HD122" s="72"/>
      <c r="HE122" s="72"/>
      <c r="HF122" s="72"/>
      <c r="HG122" s="72"/>
      <c r="HH122" s="72"/>
      <c r="HI122" s="72"/>
      <c r="HJ122" s="72"/>
      <c r="HK122" s="72"/>
      <c r="HL122" s="72"/>
      <c r="HM122" s="72"/>
      <c r="HN122" s="72"/>
      <c r="HO122" s="72"/>
      <c r="HP122" s="72"/>
      <c r="HQ122" s="72"/>
      <c r="HR122" s="72"/>
      <c r="HS122" s="72"/>
      <c r="HT122" s="72"/>
      <c r="HU122" s="72"/>
      <c r="HV122" s="72"/>
      <c r="HW122" s="72"/>
      <c r="HX122" s="72"/>
      <c r="HY122" s="72"/>
      <c r="HZ122" s="72"/>
      <c r="IA122" s="72"/>
      <c r="IB122" s="72"/>
      <c r="IC122" s="72"/>
      <c r="ID122" s="72"/>
      <c r="IE122" s="72"/>
      <c r="IF122" s="72"/>
      <c r="IG122" s="72"/>
      <c r="IH122" s="72"/>
      <c r="II122" s="72"/>
      <c r="IJ122" s="72"/>
      <c r="IK122" s="72"/>
      <c r="IL122" s="72"/>
      <c r="IM122" s="72"/>
    </row>
    <row r="123" spans="1:247" ht="12.75" hidden="1" customHeight="1" x14ac:dyDescent="0.3">
      <c r="A123" s="175" t="s">
        <v>150</v>
      </c>
      <c r="B123" s="175"/>
      <c r="C123" s="175"/>
      <c r="D123" s="72"/>
      <c r="E123" s="72"/>
      <c r="F123" s="72"/>
      <c r="G123" s="72"/>
      <c r="H123" s="72"/>
      <c r="I123" s="72"/>
      <c r="J123" s="72"/>
      <c r="K123" s="72"/>
      <c r="L123" s="72"/>
      <c r="M123" s="95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72"/>
      <c r="BY123" s="72"/>
      <c r="BZ123" s="72"/>
      <c r="CA123" s="72"/>
      <c r="CB123" s="72"/>
      <c r="CC123" s="72"/>
      <c r="CD123" s="72"/>
      <c r="CE123" s="72"/>
      <c r="CF123" s="72"/>
      <c r="CG123" s="72"/>
      <c r="CH123" s="72"/>
      <c r="CI123" s="72"/>
      <c r="CJ123" s="72"/>
      <c r="CK123" s="72"/>
      <c r="CL123" s="72"/>
      <c r="CM123" s="72"/>
      <c r="CN123" s="72"/>
      <c r="CO123" s="72"/>
      <c r="CP123" s="72"/>
      <c r="CQ123" s="72"/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2"/>
      <c r="DE123" s="72"/>
      <c r="DF123" s="72"/>
      <c r="DG123" s="72"/>
      <c r="DH123" s="72"/>
      <c r="DI123" s="72"/>
      <c r="DJ123" s="72"/>
      <c r="DK123" s="72"/>
      <c r="DL123" s="72"/>
      <c r="DM123" s="72"/>
      <c r="DN123" s="72"/>
      <c r="DO123" s="72"/>
      <c r="DP123" s="72"/>
      <c r="DQ123" s="72"/>
      <c r="DR123" s="72"/>
      <c r="DS123" s="72"/>
      <c r="DT123" s="72"/>
      <c r="DU123" s="72"/>
      <c r="DV123" s="72"/>
      <c r="DW123" s="72"/>
      <c r="DX123" s="72"/>
      <c r="DY123" s="72"/>
      <c r="DZ123" s="72"/>
      <c r="EA123" s="72"/>
      <c r="EB123" s="72"/>
      <c r="EC123" s="72"/>
      <c r="ED123" s="72"/>
      <c r="EE123" s="72"/>
      <c r="EF123" s="72"/>
      <c r="EG123" s="72"/>
      <c r="EH123" s="72"/>
      <c r="EI123" s="72"/>
      <c r="EJ123" s="72"/>
      <c r="EK123" s="72"/>
      <c r="EL123" s="72"/>
      <c r="EM123" s="72"/>
      <c r="EN123" s="72"/>
      <c r="EO123" s="72"/>
      <c r="EP123" s="72"/>
      <c r="EQ123" s="72"/>
      <c r="ER123" s="72"/>
      <c r="ES123" s="72"/>
      <c r="ET123" s="72"/>
      <c r="EU123" s="72"/>
      <c r="EV123" s="72"/>
      <c r="EW123" s="72"/>
      <c r="EX123" s="72"/>
      <c r="EY123" s="72"/>
      <c r="EZ123" s="72"/>
      <c r="FA123" s="72"/>
      <c r="FB123" s="72"/>
      <c r="FC123" s="72"/>
      <c r="FD123" s="72"/>
      <c r="FE123" s="72"/>
      <c r="FF123" s="72"/>
      <c r="FG123" s="72"/>
      <c r="FH123" s="72"/>
      <c r="FI123" s="72"/>
      <c r="FJ123" s="72"/>
      <c r="FK123" s="72"/>
      <c r="FL123" s="72"/>
      <c r="FM123" s="72"/>
      <c r="FN123" s="72"/>
      <c r="FO123" s="72"/>
      <c r="FP123" s="72"/>
      <c r="FQ123" s="72"/>
      <c r="FR123" s="72"/>
      <c r="FS123" s="72"/>
      <c r="FT123" s="72"/>
      <c r="FU123" s="72"/>
      <c r="FV123" s="72"/>
      <c r="FW123" s="72"/>
      <c r="FX123" s="72"/>
      <c r="FY123" s="72"/>
      <c r="FZ123" s="72"/>
      <c r="GA123" s="72"/>
      <c r="GB123" s="72"/>
      <c r="GC123" s="72"/>
      <c r="GD123" s="72"/>
      <c r="GE123" s="72"/>
      <c r="GF123" s="72"/>
      <c r="GG123" s="72"/>
      <c r="GH123" s="72"/>
      <c r="GI123" s="72"/>
      <c r="GJ123" s="72"/>
      <c r="GK123" s="72"/>
      <c r="GL123" s="72"/>
      <c r="GM123" s="72"/>
      <c r="GN123" s="72"/>
      <c r="GO123" s="72"/>
      <c r="GP123" s="72"/>
      <c r="GQ123" s="72"/>
      <c r="GR123" s="72"/>
      <c r="GS123" s="72"/>
      <c r="GT123" s="72"/>
      <c r="GU123" s="72"/>
      <c r="GV123" s="72"/>
      <c r="GW123" s="72"/>
      <c r="GX123" s="72"/>
      <c r="GY123" s="72"/>
      <c r="GZ123" s="72"/>
      <c r="HA123" s="72"/>
      <c r="HB123" s="72"/>
      <c r="HC123" s="72"/>
      <c r="HD123" s="72"/>
      <c r="HE123" s="72"/>
      <c r="HF123" s="72"/>
      <c r="HG123" s="72"/>
      <c r="HH123" s="72"/>
      <c r="HI123" s="72"/>
      <c r="HJ123" s="72"/>
      <c r="HK123" s="72"/>
      <c r="HL123" s="72"/>
      <c r="HM123" s="72"/>
      <c r="HN123" s="72"/>
      <c r="HO123" s="72"/>
      <c r="HP123" s="72"/>
      <c r="HQ123" s="72"/>
      <c r="HR123" s="72"/>
      <c r="HS123" s="72"/>
      <c r="HT123" s="72"/>
      <c r="HU123" s="72"/>
      <c r="HV123" s="72"/>
      <c r="HW123" s="72"/>
      <c r="HX123" s="72"/>
      <c r="HY123" s="72"/>
      <c r="HZ123" s="72"/>
      <c r="IA123" s="72"/>
      <c r="IB123" s="72"/>
      <c r="IC123" s="72"/>
      <c r="ID123" s="72"/>
      <c r="IE123" s="72"/>
      <c r="IF123" s="72"/>
      <c r="IG123" s="72"/>
      <c r="IH123" s="72"/>
      <c r="II123" s="72"/>
      <c r="IJ123" s="72"/>
      <c r="IK123" s="72"/>
      <c r="IL123" s="72"/>
      <c r="IM123" s="72"/>
    </row>
    <row r="124" spans="1:247" ht="12.75" hidden="1" customHeight="1" x14ac:dyDescent="0.3">
      <c r="A124" s="171" t="s">
        <v>151</v>
      </c>
      <c r="B124" s="171"/>
      <c r="C124" s="171"/>
      <c r="D124" s="72"/>
      <c r="E124" s="72"/>
      <c r="F124" s="72"/>
      <c r="G124" s="72"/>
      <c r="H124" s="72"/>
      <c r="I124" s="72"/>
      <c r="J124" s="72"/>
      <c r="K124" s="72"/>
      <c r="L124" s="72"/>
      <c r="M124" s="95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2"/>
      <c r="FA124" s="72"/>
      <c r="FB124" s="72"/>
      <c r="FC124" s="72"/>
      <c r="FD124" s="72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  <c r="GX124" s="72"/>
      <c r="GY124" s="72"/>
      <c r="GZ124" s="72"/>
      <c r="HA124" s="72"/>
      <c r="HB124" s="72"/>
      <c r="HC124" s="72"/>
      <c r="HD124" s="72"/>
      <c r="HE124" s="72"/>
      <c r="HF124" s="72"/>
      <c r="HG124" s="72"/>
      <c r="HH124" s="72"/>
      <c r="HI124" s="72"/>
      <c r="HJ124" s="72"/>
      <c r="HK124" s="72"/>
      <c r="HL124" s="72"/>
      <c r="HM124" s="72"/>
      <c r="HN124" s="72"/>
      <c r="HO124" s="72"/>
      <c r="HP124" s="72"/>
      <c r="HQ124" s="72"/>
      <c r="HR124" s="72"/>
      <c r="HS124" s="72"/>
      <c r="HT124" s="72"/>
      <c r="HU124" s="72"/>
      <c r="HV124" s="72"/>
      <c r="HW124" s="72"/>
      <c r="HX124" s="72"/>
      <c r="HY124" s="72"/>
      <c r="HZ124" s="72"/>
      <c r="IA124" s="72"/>
      <c r="IB124" s="72"/>
      <c r="IC124" s="72"/>
      <c r="ID124" s="72"/>
      <c r="IE124" s="72"/>
      <c r="IF124" s="72"/>
      <c r="IG124" s="72"/>
      <c r="IH124" s="72"/>
      <c r="II124" s="72"/>
      <c r="IJ124" s="72"/>
      <c r="IK124" s="72"/>
      <c r="IL124" s="72"/>
      <c r="IM124" s="72"/>
    </row>
    <row r="125" spans="1:247" ht="12.75" hidden="1" customHeight="1" x14ac:dyDescent="0.3">
      <c r="A125" s="171" t="s">
        <v>152</v>
      </c>
      <c r="B125" s="171"/>
      <c r="C125" s="171"/>
      <c r="D125" s="72"/>
      <c r="E125" s="72"/>
      <c r="F125" s="72"/>
      <c r="G125" s="72"/>
      <c r="H125" s="72"/>
      <c r="I125" s="72"/>
      <c r="J125" s="72"/>
      <c r="K125" s="72"/>
      <c r="L125" s="72"/>
      <c r="M125" s="95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  <c r="EJ125" s="72"/>
      <c r="EK125" s="72"/>
      <c r="EL125" s="72"/>
      <c r="EM125" s="7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2"/>
      <c r="FA125" s="72"/>
      <c r="FB125" s="72"/>
      <c r="FC125" s="72"/>
      <c r="FD125" s="72"/>
      <c r="FE125" s="72"/>
      <c r="FF125" s="72"/>
      <c r="FG125" s="72"/>
      <c r="FH125" s="72"/>
      <c r="FI125" s="72"/>
      <c r="FJ125" s="72"/>
      <c r="FK125" s="72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  <c r="GX125" s="72"/>
      <c r="GY125" s="72"/>
      <c r="GZ125" s="72"/>
      <c r="HA125" s="72"/>
      <c r="HB125" s="72"/>
      <c r="HC125" s="72"/>
      <c r="HD125" s="72"/>
      <c r="HE125" s="72"/>
      <c r="HF125" s="72"/>
      <c r="HG125" s="72"/>
      <c r="HH125" s="72"/>
      <c r="HI125" s="72"/>
      <c r="HJ125" s="72"/>
      <c r="HK125" s="72"/>
      <c r="HL125" s="72"/>
      <c r="HM125" s="72"/>
      <c r="HN125" s="72"/>
      <c r="HO125" s="72"/>
      <c r="HP125" s="72"/>
      <c r="HQ125" s="72"/>
      <c r="HR125" s="72"/>
      <c r="HS125" s="72"/>
      <c r="HT125" s="72"/>
      <c r="HU125" s="72"/>
      <c r="HV125" s="72"/>
      <c r="HW125" s="72"/>
      <c r="HX125" s="72"/>
      <c r="HY125" s="72"/>
      <c r="HZ125" s="72"/>
      <c r="IA125" s="72"/>
      <c r="IB125" s="72"/>
      <c r="IC125" s="72"/>
      <c r="ID125" s="72"/>
      <c r="IE125" s="72"/>
      <c r="IF125" s="72"/>
      <c r="IG125" s="72"/>
      <c r="IH125" s="72"/>
      <c r="II125" s="72"/>
      <c r="IJ125" s="72"/>
      <c r="IK125" s="72"/>
      <c r="IL125" s="72"/>
      <c r="IM125" s="72"/>
    </row>
    <row r="126" spans="1:247" ht="12.75" hidden="1" customHeight="1" x14ac:dyDescent="0.3">
      <c r="A126" s="171" t="s">
        <v>153</v>
      </c>
      <c r="B126" s="171"/>
      <c r="C126" s="171"/>
      <c r="D126" s="72"/>
      <c r="E126" s="72"/>
      <c r="F126" s="72"/>
      <c r="G126" s="72"/>
      <c r="H126" s="72"/>
      <c r="I126" s="72"/>
      <c r="J126" s="72"/>
      <c r="K126" s="72"/>
      <c r="L126" s="72"/>
      <c r="M126" s="95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72"/>
      <c r="DM126" s="72"/>
      <c r="DN126" s="72"/>
      <c r="DO126" s="72"/>
      <c r="DP126" s="72"/>
      <c r="DQ126" s="72"/>
      <c r="DR126" s="72"/>
      <c r="DS126" s="72"/>
      <c r="DT126" s="72"/>
      <c r="DU126" s="72"/>
      <c r="DV126" s="72"/>
      <c r="DW126" s="72"/>
      <c r="DX126" s="72"/>
      <c r="DY126" s="72"/>
      <c r="DZ126" s="72"/>
      <c r="EA126" s="72"/>
      <c r="EB126" s="72"/>
      <c r="EC126" s="72"/>
      <c r="ED126" s="72"/>
      <c r="EE126" s="72"/>
      <c r="EF126" s="72"/>
      <c r="EG126" s="72"/>
      <c r="EH126" s="72"/>
      <c r="EI126" s="72"/>
      <c r="EJ126" s="72"/>
      <c r="EK126" s="72"/>
      <c r="EL126" s="72"/>
      <c r="EM126" s="72"/>
      <c r="EN126" s="72"/>
      <c r="EO126" s="72"/>
      <c r="EP126" s="72"/>
      <c r="EQ126" s="72"/>
      <c r="ER126" s="72"/>
      <c r="ES126" s="72"/>
      <c r="ET126" s="72"/>
      <c r="EU126" s="72"/>
      <c r="EV126" s="72"/>
      <c r="EW126" s="72"/>
      <c r="EX126" s="72"/>
      <c r="EY126" s="72"/>
      <c r="EZ126" s="72"/>
      <c r="FA126" s="72"/>
      <c r="FB126" s="72"/>
      <c r="FC126" s="72"/>
      <c r="FD126" s="72"/>
      <c r="FE126" s="72"/>
      <c r="FF126" s="72"/>
      <c r="FG126" s="72"/>
      <c r="FH126" s="72"/>
      <c r="FI126" s="72"/>
      <c r="FJ126" s="72"/>
      <c r="FK126" s="72"/>
      <c r="FL126" s="72"/>
      <c r="FM126" s="72"/>
      <c r="FN126" s="72"/>
      <c r="FO126" s="72"/>
      <c r="FP126" s="72"/>
      <c r="FQ126" s="72"/>
      <c r="FR126" s="72"/>
      <c r="FS126" s="72"/>
      <c r="FT126" s="72"/>
      <c r="FU126" s="72"/>
      <c r="FV126" s="72"/>
      <c r="FW126" s="72"/>
      <c r="FX126" s="72"/>
      <c r="FY126" s="72"/>
      <c r="FZ126" s="72"/>
      <c r="GA126" s="72"/>
      <c r="GB126" s="72"/>
      <c r="GC126" s="72"/>
      <c r="GD126" s="72"/>
      <c r="GE126" s="72"/>
      <c r="GF126" s="72"/>
      <c r="GG126" s="72"/>
      <c r="GH126" s="72"/>
      <c r="GI126" s="72"/>
      <c r="GJ126" s="72"/>
      <c r="GK126" s="72"/>
      <c r="GL126" s="72"/>
      <c r="GM126" s="72"/>
      <c r="GN126" s="72"/>
      <c r="GO126" s="72"/>
      <c r="GP126" s="72"/>
      <c r="GQ126" s="72"/>
      <c r="GR126" s="72"/>
      <c r="GS126" s="72"/>
      <c r="GT126" s="72"/>
      <c r="GU126" s="72"/>
      <c r="GV126" s="72"/>
      <c r="GW126" s="72"/>
      <c r="GX126" s="72"/>
      <c r="GY126" s="72"/>
      <c r="GZ126" s="72"/>
      <c r="HA126" s="72"/>
      <c r="HB126" s="72"/>
      <c r="HC126" s="72"/>
      <c r="HD126" s="72"/>
      <c r="HE126" s="72"/>
      <c r="HF126" s="72"/>
      <c r="HG126" s="72"/>
      <c r="HH126" s="72"/>
      <c r="HI126" s="72"/>
      <c r="HJ126" s="72"/>
      <c r="HK126" s="72"/>
      <c r="HL126" s="72"/>
      <c r="HM126" s="72"/>
      <c r="HN126" s="72"/>
      <c r="HO126" s="72"/>
      <c r="HP126" s="72"/>
      <c r="HQ126" s="72"/>
      <c r="HR126" s="72"/>
      <c r="HS126" s="72"/>
      <c r="HT126" s="72"/>
      <c r="HU126" s="72"/>
      <c r="HV126" s="72"/>
      <c r="HW126" s="72"/>
      <c r="HX126" s="72"/>
      <c r="HY126" s="72"/>
      <c r="HZ126" s="72"/>
      <c r="IA126" s="72"/>
      <c r="IB126" s="72"/>
      <c r="IC126" s="72"/>
      <c r="ID126" s="72"/>
      <c r="IE126" s="72"/>
      <c r="IF126" s="72"/>
      <c r="IG126" s="72"/>
      <c r="IH126" s="72"/>
      <c r="II126" s="72"/>
      <c r="IJ126" s="72"/>
      <c r="IK126" s="72"/>
      <c r="IL126" s="72"/>
      <c r="IM126" s="72"/>
    </row>
    <row r="127" spans="1:247" ht="12.75" hidden="1" customHeight="1" x14ac:dyDescent="0.3">
      <c r="A127" s="171" t="s">
        <v>154</v>
      </c>
      <c r="B127" s="171"/>
      <c r="C127" s="171"/>
      <c r="D127" s="72"/>
      <c r="E127" s="72"/>
      <c r="F127" s="72"/>
      <c r="G127" s="72"/>
      <c r="H127" s="72"/>
      <c r="I127" s="72"/>
      <c r="J127" s="72"/>
      <c r="K127" s="72"/>
      <c r="L127" s="72"/>
      <c r="M127" s="95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  <c r="EJ127" s="72"/>
      <c r="EK127" s="72"/>
      <c r="EL127" s="72"/>
      <c r="EM127" s="7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2"/>
      <c r="FA127" s="72"/>
      <c r="FB127" s="72"/>
      <c r="FC127" s="72"/>
      <c r="FD127" s="72"/>
      <c r="FE127" s="72"/>
      <c r="FF127" s="72"/>
      <c r="FG127" s="72"/>
      <c r="FH127" s="72"/>
      <c r="FI127" s="72"/>
      <c r="FJ127" s="72"/>
      <c r="FK127" s="72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  <c r="GX127" s="72"/>
      <c r="GY127" s="72"/>
      <c r="GZ127" s="72"/>
      <c r="HA127" s="72"/>
      <c r="HB127" s="72"/>
      <c r="HC127" s="72"/>
      <c r="HD127" s="72"/>
      <c r="HE127" s="72"/>
      <c r="HF127" s="72"/>
      <c r="HG127" s="72"/>
      <c r="HH127" s="72"/>
      <c r="HI127" s="72"/>
      <c r="HJ127" s="72"/>
      <c r="HK127" s="72"/>
      <c r="HL127" s="72"/>
      <c r="HM127" s="72"/>
      <c r="HN127" s="72"/>
      <c r="HO127" s="72"/>
      <c r="HP127" s="72"/>
      <c r="HQ127" s="72"/>
      <c r="HR127" s="72"/>
      <c r="HS127" s="72"/>
      <c r="HT127" s="72"/>
      <c r="HU127" s="72"/>
      <c r="HV127" s="72"/>
      <c r="HW127" s="72"/>
      <c r="HX127" s="72"/>
      <c r="HY127" s="72"/>
      <c r="HZ127" s="72"/>
      <c r="IA127" s="72"/>
      <c r="IB127" s="72"/>
      <c r="IC127" s="72"/>
      <c r="ID127" s="72"/>
      <c r="IE127" s="72"/>
      <c r="IF127" s="72"/>
      <c r="IG127" s="72"/>
      <c r="IH127" s="72"/>
      <c r="II127" s="72"/>
      <c r="IJ127" s="72"/>
      <c r="IK127" s="72"/>
      <c r="IL127" s="72"/>
      <c r="IM127" s="72"/>
    </row>
    <row r="128" spans="1:247" ht="14.45" hidden="1" x14ac:dyDescent="0.3">
      <c r="A128" s="171" t="s">
        <v>155</v>
      </c>
      <c r="B128" s="171"/>
      <c r="C128" s="171"/>
      <c r="D128" s="72"/>
      <c r="E128" s="72"/>
      <c r="F128" s="72"/>
      <c r="G128" s="72"/>
      <c r="H128" s="72"/>
      <c r="I128" s="72"/>
      <c r="J128" s="72"/>
      <c r="K128" s="72"/>
      <c r="L128" s="72"/>
      <c r="M128" s="95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2"/>
      <c r="DG128" s="72"/>
      <c r="DH128" s="72"/>
      <c r="DI128" s="72"/>
      <c r="DJ128" s="72"/>
      <c r="DK128" s="72"/>
      <c r="DL128" s="72"/>
      <c r="DM128" s="72"/>
      <c r="DN128" s="72"/>
      <c r="DO128" s="72"/>
      <c r="DP128" s="72"/>
      <c r="DQ128" s="72"/>
      <c r="DR128" s="72"/>
      <c r="DS128" s="72"/>
      <c r="DT128" s="72"/>
      <c r="DU128" s="72"/>
      <c r="DV128" s="72"/>
      <c r="DW128" s="72"/>
      <c r="DX128" s="72"/>
      <c r="DY128" s="72"/>
      <c r="DZ128" s="72"/>
      <c r="EA128" s="72"/>
      <c r="EB128" s="72"/>
      <c r="EC128" s="72"/>
      <c r="ED128" s="72"/>
      <c r="EE128" s="72"/>
      <c r="EF128" s="72"/>
      <c r="EG128" s="72"/>
      <c r="EH128" s="72"/>
      <c r="EI128" s="72"/>
      <c r="EJ128" s="72"/>
      <c r="EK128" s="72"/>
      <c r="EL128" s="72"/>
      <c r="EM128" s="72"/>
      <c r="EN128" s="72"/>
      <c r="EO128" s="72"/>
      <c r="EP128" s="72"/>
      <c r="EQ128" s="72"/>
      <c r="ER128" s="72"/>
      <c r="ES128" s="72"/>
      <c r="ET128" s="72"/>
      <c r="EU128" s="72"/>
      <c r="EV128" s="72"/>
      <c r="EW128" s="72"/>
      <c r="EX128" s="72"/>
      <c r="EY128" s="72"/>
      <c r="EZ128" s="72"/>
      <c r="FA128" s="72"/>
      <c r="FB128" s="72"/>
      <c r="FC128" s="72"/>
      <c r="FD128" s="72"/>
      <c r="FE128" s="72"/>
      <c r="FF128" s="72"/>
      <c r="FG128" s="72"/>
      <c r="FH128" s="72"/>
      <c r="FI128" s="72"/>
      <c r="FJ128" s="72"/>
      <c r="FK128" s="72"/>
      <c r="FL128" s="72"/>
      <c r="FM128" s="72"/>
      <c r="FN128" s="72"/>
      <c r="FO128" s="72"/>
      <c r="FP128" s="72"/>
      <c r="FQ128" s="72"/>
      <c r="FR128" s="72"/>
      <c r="FS128" s="72"/>
      <c r="FT128" s="72"/>
      <c r="FU128" s="72"/>
      <c r="FV128" s="72"/>
      <c r="FW128" s="72"/>
      <c r="FX128" s="72"/>
      <c r="FY128" s="72"/>
      <c r="FZ128" s="72"/>
      <c r="GA128" s="72"/>
      <c r="GB128" s="72"/>
      <c r="GC128" s="72"/>
      <c r="GD128" s="72"/>
      <c r="GE128" s="72"/>
      <c r="GF128" s="72"/>
      <c r="GG128" s="72"/>
      <c r="GH128" s="72"/>
      <c r="GI128" s="72"/>
      <c r="GJ128" s="72"/>
      <c r="GK128" s="72"/>
      <c r="GL128" s="72"/>
      <c r="GM128" s="72"/>
      <c r="GN128" s="72"/>
      <c r="GO128" s="72"/>
      <c r="GP128" s="72"/>
      <c r="GQ128" s="72"/>
      <c r="GR128" s="72"/>
      <c r="GS128" s="72"/>
      <c r="GT128" s="72"/>
      <c r="GU128" s="72"/>
      <c r="GV128" s="72"/>
      <c r="GW128" s="72"/>
      <c r="GX128" s="72"/>
      <c r="GY128" s="72"/>
      <c r="GZ128" s="72"/>
      <c r="HA128" s="72"/>
      <c r="HB128" s="72"/>
      <c r="HC128" s="72"/>
      <c r="HD128" s="72"/>
      <c r="HE128" s="72"/>
      <c r="HF128" s="72"/>
      <c r="HG128" s="72"/>
      <c r="HH128" s="72"/>
      <c r="HI128" s="72"/>
      <c r="HJ128" s="72"/>
      <c r="HK128" s="72"/>
      <c r="HL128" s="72"/>
      <c r="HM128" s="72"/>
      <c r="HN128" s="72"/>
      <c r="HO128" s="72"/>
      <c r="HP128" s="72"/>
      <c r="HQ128" s="72"/>
      <c r="HR128" s="72"/>
      <c r="HS128" s="72"/>
      <c r="HT128" s="72"/>
      <c r="HU128" s="72"/>
      <c r="HV128" s="72"/>
      <c r="HW128" s="72"/>
      <c r="HX128" s="72"/>
      <c r="HY128" s="72"/>
      <c r="HZ128" s="72"/>
      <c r="IA128" s="72"/>
      <c r="IB128" s="72"/>
      <c r="IC128" s="72"/>
      <c r="ID128" s="72"/>
      <c r="IE128" s="72"/>
      <c r="IF128" s="72"/>
      <c r="IG128" s="72"/>
      <c r="IH128" s="72"/>
      <c r="II128" s="72"/>
      <c r="IJ128" s="72"/>
      <c r="IK128" s="72"/>
      <c r="IL128" s="72"/>
      <c r="IM128" s="72"/>
    </row>
    <row r="129" spans="1:6" ht="14.45" hidden="1" x14ac:dyDescent="0.3">
      <c r="A129" s="105"/>
      <c r="B129" s="106"/>
      <c r="C129" s="107"/>
      <c r="D129" s="72"/>
      <c r="E129" s="72"/>
      <c r="F129" s="72"/>
    </row>
    <row r="130" spans="1:6" ht="14.45" hidden="1" x14ac:dyDescent="0.3">
      <c r="A130" s="105"/>
      <c r="B130" s="106"/>
      <c r="C130" s="107"/>
      <c r="D130" s="72"/>
      <c r="E130" s="72"/>
      <c r="F130" s="72"/>
    </row>
    <row r="131" spans="1:6" ht="14.45" hidden="1" x14ac:dyDescent="0.3">
      <c r="A131" s="108" t="s">
        <v>142</v>
      </c>
      <c r="B131" s="109" t="s">
        <v>156</v>
      </c>
      <c r="C131" s="107"/>
      <c r="D131" s="72"/>
      <c r="E131" s="72"/>
      <c r="F131" s="72"/>
    </row>
    <row r="132" spans="1:6" ht="14.45" hidden="1" x14ac:dyDescent="0.3">
      <c r="A132" s="105" t="s">
        <v>157</v>
      </c>
      <c r="B132" s="106"/>
      <c r="C132" s="107"/>
      <c r="D132" s="72"/>
      <c r="E132" s="72"/>
      <c r="F132" s="72"/>
    </row>
    <row r="133" spans="1:6" ht="14.45" hidden="1" x14ac:dyDescent="0.3">
      <c r="A133" s="105" t="s">
        <v>158</v>
      </c>
      <c r="B133" s="106"/>
      <c r="C133" s="107"/>
      <c r="D133" s="72"/>
      <c r="E133" s="72"/>
      <c r="F133" s="72"/>
    </row>
    <row r="134" spans="1:6" ht="14.45" hidden="1" x14ac:dyDescent="0.3">
      <c r="A134" s="105" t="s">
        <v>159</v>
      </c>
      <c r="B134" s="106"/>
      <c r="C134" s="107"/>
      <c r="D134" s="72"/>
      <c r="E134" s="72"/>
      <c r="F134" s="72"/>
    </row>
    <row r="135" spans="1:6" ht="14.45" hidden="1" x14ac:dyDescent="0.3">
      <c r="A135" s="105" t="s">
        <v>160</v>
      </c>
      <c r="B135" s="106"/>
      <c r="C135" s="107"/>
      <c r="D135" s="72"/>
      <c r="E135" s="72"/>
      <c r="F135" s="72"/>
    </row>
    <row r="136" spans="1:6" ht="14.45" hidden="1" x14ac:dyDescent="0.3">
      <c r="A136" s="105" t="s">
        <v>161</v>
      </c>
      <c r="B136" s="106"/>
      <c r="C136" s="107"/>
      <c r="D136" s="72"/>
      <c r="E136" s="72"/>
      <c r="F136" s="72"/>
    </row>
    <row r="137" spans="1:6" ht="14.45" hidden="1" x14ac:dyDescent="0.3">
      <c r="A137" s="105" t="s">
        <v>162</v>
      </c>
      <c r="B137" s="106"/>
      <c r="C137" s="107"/>
      <c r="D137" s="72"/>
      <c r="E137" s="72"/>
      <c r="F137" s="72"/>
    </row>
    <row r="138" spans="1:6" ht="14.45" hidden="1" x14ac:dyDescent="0.3">
      <c r="A138" s="105"/>
      <c r="B138" s="106"/>
      <c r="C138" s="107"/>
      <c r="D138" s="72"/>
      <c r="E138" s="72"/>
      <c r="F138" s="72"/>
    </row>
    <row r="139" spans="1:6" ht="14.45" hidden="1" x14ac:dyDescent="0.3">
      <c r="A139" s="108" t="s">
        <v>142</v>
      </c>
      <c r="B139" s="109" t="s">
        <v>163</v>
      </c>
      <c r="C139" s="107"/>
      <c r="D139" s="72"/>
      <c r="E139" s="72"/>
      <c r="F139" s="72"/>
    </row>
    <row r="140" spans="1:6" ht="14.45" hidden="1" x14ac:dyDescent="0.3">
      <c r="A140" s="105" t="s">
        <v>164</v>
      </c>
      <c r="B140" s="106"/>
      <c r="C140" s="107"/>
      <c r="D140" s="72"/>
      <c r="E140" s="72"/>
      <c r="F140" s="122">
        <f>SUM(E13-D13)</f>
        <v>32.669999999998254</v>
      </c>
    </row>
    <row r="141" spans="1:6" ht="14.45" hidden="1" x14ac:dyDescent="0.3">
      <c r="A141" s="105" t="s">
        <v>165</v>
      </c>
      <c r="B141" s="106"/>
      <c r="C141" s="107"/>
      <c r="D141" s="72"/>
      <c r="E141" s="72"/>
      <c r="F141" s="123">
        <f>SUM(E15-D15)</f>
        <v>13384.719999999994</v>
      </c>
    </row>
    <row r="142" spans="1:6" ht="14.45" hidden="1" x14ac:dyDescent="0.3">
      <c r="A142" s="105" t="s">
        <v>166</v>
      </c>
      <c r="B142" s="106"/>
      <c r="C142" s="107"/>
      <c r="D142" s="72"/>
      <c r="E142" s="72"/>
      <c r="F142" s="123">
        <f>SUM(E19-D19)</f>
        <v>0</v>
      </c>
    </row>
    <row r="143" spans="1:6" ht="14.45" hidden="1" x14ac:dyDescent="0.3">
      <c r="A143" s="105" t="s">
        <v>167</v>
      </c>
      <c r="B143" s="106"/>
      <c r="C143" s="107"/>
      <c r="D143" s="72"/>
      <c r="E143" s="72"/>
      <c r="F143" s="123">
        <f>SUM(E30-D30)</f>
        <v>0</v>
      </c>
    </row>
    <row r="144" spans="1:6" hidden="1" thickBot="1" x14ac:dyDescent="0.35">
      <c r="A144" s="105" t="s">
        <v>168</v>
      </c>
      <c r="B144" s="106"/>
      <c r="C144" s="107"/>
      <c r="D144" s="72"/>
      <c r="E144" s="72"/>
      <c r="F144" s="124">
        <f>SUM(E21-D21)</f>
        <v>0</v>
      </c>
    </row>
    <row r="145" spans="1:6" hidden="1" thickBot="1" x14ac:dyDescent="0.35">
      <c r="A145" s="105"/>
      <c r="B145" s="106"/>
      <c r="C145" s="107"/>
      <c r="D145" s="72"/>
      <c r="E145" s="125" t="s">
        <v>123</v>
      </c>
      <c r="F145" s="126">
        <f>SUM(F140:F144)</f>
        <v>13417.389999999992</v>
      </c>
    </row>
    <row r="146" spans="1:6" ht="14.45" hidden="1" x14ac:dyDescent="0.3">
      <c r="A146" s="105"/>
      <c r="B146" s="106"/>
      <c r="C146" s="107"/>
      <c r="D146" s="72"/>
      <c r="E146" s="125"/>
      <c r="F146" s="127"/>
    </row>
    <row r="147" spans="1:6" ht="14.45" hidden="1" x14ac:dyDescent="0.3">
      <c r="A147" s="108" t="s">
        <v>142</v>
      </c>
      <c r="B147" s="109" t="s">
        <v>169</v>
      </c>
      <c r="C147" s="107"/>
      <c r="D147" s="72"/>
      <c r="E147" s="72"/>
      <c r="F147" s="72"/>
    </row>
    <row r="148" spans="1:6" ht="14.45" hidden="1" x14ac:dyDescent="0.3">
      <c r="A148" s="105" t="s">
        <v>170</v>
      </c>
      <c r="B148" s="106"/>
      <c r="C148" s="107"/>
      <c r="D148" s="72"/>
      <c r="E148" s="72"/>
      <c r="F148" s="122">
        <f>SUM(F13-E13)</f>
        <v>99300.000000000015</v>
      </c>
    </row>
    <row r="149" spans="1:6" ht="14.45" hidden="1" x14ac:dyDescent="0.3">
      <c r="A149" s="105" t="s">
        <v>171</v>
      </c>
      <c r="B149" s="106"/>
      <c r="C149" s="107"/>
      <c r="D149" s="72"/>
      <c r="E149" s="72"/>
      <c r="F149" s="123">
        <f>SUM(F15-E15)</f>
        <v>44451.360000000001</v>
      </c>
    </row>
    <row r="150" spans="1:6" ht="14.45" hidden="1" x14ac:dyDescent="0.3">
      <c r="A150" s="105" t="s">
        <v>172</v>
      </c>
      <c r="B150" s="106"/>
      <c r="C150" s="107"/>
      <c r="D150" s="72"/>
      <c r="E150" s="72"/>
      <c r="F150" s="123">
        <f>SUM(F19-E19)</f>
        <v>0</v>
      </c>
    </row>
    <row r="151" spans="1:6" hidden="1" thickBot="1" x14ac:dyDescent="0.35">
      <c r="A151" s="172" t="s">
        <v>173</v>
      </c>
      <c r="B151" s="172"/>
      <c r="C151" s="172"/>
      <c r="D151" s="72"/>
      <c r="E151" s="72"/>
      <c r="F151" s="124">
        <f>SUM(F21-E21)</f>
        <v>0</v>
      </c>
    </row>
    <row r="152" spans="1:6" hidden="1" thickBot="1" x14ac:dyDescent="0.35">
      <c r="A152" s="105"/>
      <c r="B152" s="106"/>
      <c r="C152" s="107"/>
      <c r="D152" s="72"/>
      <c r="E152" s="125" t="s">
        <v>123</v>
      </c>
      <c r="F152" s="126">
        <f>SUM(F148:F151)</f>
        <v>143751.36000000002</v>
      </c>
    </row>
    <row r="153" spans="1:6" ht="14.45" hidden="1" x14ac:dyDescent="0.3">
      <c r="A153" s="105"/>
      <c r="B153" s="106"/>
      <c r="C153" s="107"/>
      <c r="D153" s="72"/>
      <c r="E153" s="125"/>
      <c r="F153" s="127"/>
    </row>
    <row r="154" spans="1:6" ht="14.45" hidden="1" x14ac:dyDescent="0.3">
      <c r="A154" s="108" t="s">
        <v>142</v>
      </c>
      <c r="B154" s="109" t="s">
        <v>174</v>
      </c>
      <c r="C154" s="107"/>
      <c r="D154" s="72"/>
      <c r="E154" s="72"/>
      <c r="F154" s="72"/>
    </row>
    <row r="155" spans="1:6" ht="14.45" hidden="1" x14ac:dyDescent="0.3">
      <c r="A155" s="171" t="s">
        <v>175</v>
      </c>
      <c r="B155" s="171"/>
      <c r="C155" s="171"/>
      <c r="D155" s="72"/>
      <c r="E155" s="125"/>
      <c r="F155" s="122">
        <f>G13-F13</f>
        <v>0</v>
      </c>
    </row>
    <row r="156" spans="1:6" ht="14.45" hidden="1" x14ac:dyDescent="0.3">
      <c r="A156" s="105" t="s">
        <v>176</v>
      </c>
      <c r="B156" s="106"/>
      <c r="C156" s="107"/>
      <c r="D156" s="72"/>
      <c r="E156" s="125"/>
      <c r="F156" s="123">
        <f>G15-F15</f>
        <v>0</v>
      </c>
    </row>
    <row r="157" spans="1:6" ht="14.45" hidden="1" x14ac:dyDescent="0.3">
      <c r="A157" s="105" t="s">
        <v>177</v>
      </c>
      <c r="B157" s="106"/>
      <c r="C157" s="107"/>
      <c r="D157" s="72"/>
      <c r="E157" s="125"/>
      <c r="F157" s="123">
        <f>G19-F19</f>
        <v>0</v>
      </c>
    </row>
    <row r="158" spans="1:6" ht="14.45" hidden="1" x14ac:dyDescent="0.3">
      <c r="A158" s="105" t="s">
        <v>178</v>
      </c>
      <c r="B158" s="106"/>
      <c r="C158" s="107"/>
      <c r="D158" s="72"/>
      <c r="E158" s="125"/>
      <c r="F158" s="123">
        <f>G21-F21</f>
        <v>0</v>
      </c>
    </row>
    <row r="159" spans="1:6" ht="14.45" hidden="1" x14ac:dyDescent="0.3">
      <c r="A159" s="105" t="s">
        <v>179</v>
      </c>
      <c r="B159" s="106"/>
      <c r="C159" s="107"/>
      <c r="D159" s="72"/>
      <c r="E159" s="125"/>
      <c r="F159" s="123">
        <f>G23</f>
        <v>0</v>
      </c>
    </row>
    <row r="160" spans="1:6" hidden="1" thickBot="1" x14ac:dyDescent="0.35">
      <c r="A160" s="105" t="s">
        <v>180</v>
      </c>
      <c r="B160" s="106"/>
      <c r="C160" s="107"/>
      <c r="D160" s="72"/>
      <c r="E160" s="125"/>
      <c r="F160" s="124">
        <f>G25-F25</f>
        <v>0</v>
      </c>
    </row>
    <row r="161" spans="1:14" hidden="1" thickBot="1" x14ac:dyDescent="0.35">
      <c r="A161" s="105"/>
      <c r="B161" s="106"/>
      <c r="C161" s="107"/>
      <c r="D161" s="72"/>
      <c r="E161" s="125"/>
      <c r="F161" s="126">
        <f>SUM(F155:F160)</f>
        <v>0</v>
      </c>
      <c r="G161" s="72"/>
      <c r="H161" s="72"/>
      <c r="I161" s="72"/>
      <c r="J161" s="72"/>
      <c r="K161" s="72"/>
      <c r="L161" s="72"/>
      <c r="M161" s="95"/>
      <c r="N161" s="72"/>
    </row>
    <row r="162" spans="1:14" ht="14.45" hidden="1" x14ac:dyDescent="0.3">
      <c r="A162" s="105"/>
      <c r="B162" s="106"/>
      <c r="C162" s="107"/>
      <c r="D162" s="72"/>
      <c r="E162" s="125"/>
      <c r="F162" s="127"/>
      <c r="G162" s="72"/>
      <c r="H162" s="72"/>
      <c r="I162" s="72"/>
      <c r="J162" s="72"/>
      <c r="K162" s="72"/>
      <c r="L162" s="72"/>
      <c r="M162" s="95"/>
      <c r="N162" s="72"/>
    </row>
    <row r="163" spans="1:14" ht="14.45" hidden="1" x14ac:dyDescent="0.3">
      <c r="A163" s="108" t="s">
        <v>142</v>
      </c>
      <c r="B163" s="109" t="s">
        <v>181</v>
      </c>
      <c r="C163" s="107"/>
      <c r="D163" s="72"/>
      <c r="E163" s="72"/>
      <c r="F163" s="74"/>
      <c r="G163" s="72"/>
      <c r="H163" s="72"/>
      <c r="I163" s="72"/>
      <c r="J163" s="72"/>
      <c r="K163" s="72"/>
      <c r="L163" s="72"/>
      <c r="M163" s="95"/>
      <c r="N163" s="72"/>
    </row>
    <row r="164" spans="1:14" ht="12.75" hidden="1" customHeight="1" x14ac:dyDescent="0.3">
      <c r="A164" s="171" t="s">
        <v>182</v>
      </c>
      <c r="B164" s="171"/>
      <c r="C164" s="171"/>
      <c r="D164" s="72"/>
      <c r="E164" s="125"/>
      <c r="F164" s="122">
        <f>SUM(H13-G13)</f>
        <v>0</v>
      </c>
      <c r="G164" s="72"/>
      <c r="H164" s="72"/>
      <c r="I164" s="72"/>
      <c r="J164" s="72"/>
      <c r="K164" s="72"/>
      <c r="L164" s="72"/>
      <c r="M164" s="95"/>
      <c r="N164" s="72"/>
    </row>
    <row r="165" spans="1:14" ht="14.45" hidden="1" x14ac:dyDescent="0.3">
      <c r="A165" s="105" t="s">
        <v>183</v>
      </c>
      <c r="B165" s="106"/>
      <c r="C165" s="107"/>
      <c r="D165" s="72"/>
      <c r="E165" s="125"/>
      <c r="F165" s="123">
        <f>SUM(H15-G15)</f>
        <v>0</v>
      </c>
      <c r="G165" s="72"/>
      <c r="H165" s="72"/>
      <c r="I165" s="72"/>
      <c r="J165" s="72"/>
      <c r="K165" s="72"/>
      <c r="L165" s="72"/>
      <c r="M165" s="95"/>
      <c r="N165" s="72"/>
    </row>
    <row r="166" spans="1:14" ht="14.45" hidden="1" x14ac:dyDescent="0.3">
      <c r="A166" s="105" t="s">
        <v>177</v>
      </c>
      <c r="B166" s="106"/>
      <c r="C166" s="107"/>
      <c r="D166" s="72"/>
      <c r="E166" s="125"/>
      <c r="F166" s="123">
        <f>SUM(H19-G19)</f>
        <v>0</v>
      </c>
      <c r="G166" s="72"/>
      <c r="H166" s="72"/>
      <c r="I166" s="72"/>
      <c r="J166" s="72"/>
      <c r="K166" s="72"/>
      <c r="L166" s="72"/>
      <c r="M166" s="95"/>
      <c r="N166" s="72"/>
    </row>
    <row r="167" spans="1:14" ht="14.45" hidden="1" x14ac:dyDescent="0.3">
      <c r="A167" s="105" t="s">
        <v>184</v>
      </c>
      <c r="B167" s="106"/>
      <c r="C167" s="107"/>
      <c r="D167" s="72"/>
      <c r="E167" s="125"/>
      <c r="F167" s="123">
        <f>SUM(H21-G21)</f>
        <v>0</v>
      </c>
      <c r="G167" s="72"/>
      <c r="H167" s="72"/>
      <c r="I167" s="72"/>
      <c r="J167" s="72"/>
      <c r="K167" s="72"/>
      <c r="L167" s="72"/>
      <c r="M167" s="95"/>
      <c r="N167" s="72"/>
    </row>
    <row r="168" spans="1:14" ht="14.45" hidden="1" x14ac:dyDescent="0.3">
      <c r="A168" s="105" t="s">
        <v>83</v>
      </c>
      <c r="B168" s="106"/>
      <c r="C168" s="107"/>
      <c r="D168" s="72"/>
      <c r="E168" s="125"/>
      <c r="F168" s="123">
        <f>SUM(H26-G26)</f>
        <v>0</v>
      </c>
      <c r="G168" s="72"/>
      <c r="H168" s="72"/>
      <c r="I168" s="72"/>
      <c r="J168" s="72"/>
      <c r="K168" s="72"/>
      <c r="L168" s="72"/>
      <c r="M168" s="95"/>
      <c r="N168" s="72"/>
    </row>
    <row r="169" spans="1:14" hidden="1" thickBot="1" x14ac:dyDescent="0.35">
      <c r="A169" s="105" t="s">
        <v>185</v>
      </c>
      <c r="B169" s="106"/>
      <c r="C169" s="107"/>
      <c r="D169" s="72"/>
      <c r="E169" s="125"/>
      <c r="F169" s="124">
        <f>SUM(H30-G30)</f>
        <v>0</v>
      </c>
      <c r="G169" s="72"/>
      <c r="H169" s="72"/>
      <c r="I169" s="72"/>
      <c r="J169" s="72"/>
      <c r="K169" s="72"/>
      <c r="L169" s="72"/>
      <c r="M169" s="95"/>
      <c r="N169" s="72"/>
    </row>
    <row r="170" spans="1:14" hidden="1" thickBot="1" x14ac:dyDescent="0.35">
      <c r="A170" s="105"/>
      <c r="B170" s="106"/>
      <c r="C170" s="107"/>
      <c r="D170" s="72"/>
      <c r="E170" s="125"/>
      <c r="F170" s="126">
        <f>SUM(F164:F169)</f>
        <v>0</v>
      </c>
      <c r="G170" s="72"/>
      <c r="H170" s="72"/>
      <c r="I170" s="72"/>
      <c r="J170" s="72"/>
      <c r="K170" s="72"/>
      <c r="L170" s="72"/>
      <c r="M170" s="95"/>
      <c r="N170" s="72"/>
    </row>
    <row r="171" spans="1:14" ht="14.45" hidden="1" x14ac:dyDescent="0.3">
      <c r="A171" s="128"/>
      <c r="B171" s="74"/>
      <c r="C171" s="74"/>
      <c r="D171" s="129"/>
      <c r="E171" s="129"/>
      <c r="F171" s="129"/>
      <c r="G171" s="72"/>
      <c r="H171" s="72"/>
      <c r="I171" s="72"/>
      <c r="J171" s="72"/>
      <c r="K171" s="72"/>
      <c r="L171" s="72"/>
      <c r="M171" s="95"/>
      <c r="N171" s="72"/>
    </row>
    <row r="172" spans="1:14" ht="15.6" hidden="1" x14ac:dyDescent="0.3">
      <c r="A172" s="128"/>
      <c r="B172" s="74"/>
      <c r="C172" s="74"/>
      <c r="D172" s="129"/>
      <c r="E172" s="129"/>
      <c r="F172" s="129"/>
      <c r="G172" s="72"/>
      <c r="H172" s="72"/>
      <c r="I172" s="72"/>
      <c r="J172" s="130" t="s">
        <v>186</v>
      </c>
      <c r="K172" s="72"/>
      <c r="L172" s="72"/>
      <c r="M172" s="131" t="s">
        <v>187</v>
      </c>
      <c r="N172" s="129"/>
    </row>
    <row r="173" spans="1:14" ht="14.45" hidden="1" x14ac:dyDescent="0.3">
      <c r="A173" s="128" t="s">
        <v>188</v>
      </c>
      <c r="B173" s="74" t="s">
        <v>189</v>
      </c>
      <c r="C173" s="74"/>
      <c r="D173" s="72"/>
      <c r="E173" s="132" t="s">
        <v>190</v>
      </c>
      <c r="F173" s="132" t="s">
        <v>190</v>
      </c>
      <c r="G173" s="132"/>
      <c r="H173" s="72"/>
      <c r="I173" s="72"/>
      <c r="J173" s="74"/>
      <c r="K173" s="74"/>
      <c r="L173" s="129"/>
      <c r="M173" s="129"/>
      <c r="N173" s="72"/>
    </row>
    <row r="174" spans="1:14" ht="15.6" hidden="1" x14ac:dyDescent="0.3">
      <c r="A174" s="128" t="s">
        <v>191</v>
      </c>
      <c r="B174" s="133" t="s">
        <v>192</v>
      </c>
      <c r="C174" s="74"/>
      <c r="D174" s="72"/>
      <c r="E174" s="129" t="s">
        <v>193</v>
      </c>
      <c r="F174" s="129" t="s">
        <v>193</v>
      </c>
      <c r="G174" s="129"/>
      <c r="H174" s="72"/>
      <c r="I174" s="72"/>
      <c r="J174" s="74"/>
      <c r="K174" s="74"/>
      <c r="L174" s="129"/>
      <c r="M174" s="129"/>
      <c r="N174" s="72"/>
    </row>
    <row r="175" spans="1:14" ht="15.6" hidden="1" x14ac:dyDescent="0.3">
      <c r="A175" s="128" t="s">
        <v>194</v>
      </c>
      <c r="B175" s="133" t="s">
        <v>195</v>
      </c>
      <c r="C175" s="74"/>
      <c r="D175" s="72"/>
      <c r="E175" s="132" t="s">
        <v>196</v>
      </c>
      <c r="F175" s="132" t="s">
        <v>196</v>
      </c>
      <c r="G175" s="132"/>
      <c r="H175" s="72"/>
      <c r="I175" s="72"/>
      <c r="J175" s="74" t="s">
        <v>189</v>
      </c>
      <c r="K175" s="74"/>
      <c r="L175" s="72"/>
      <c r="M175" s="132" t="s">
        <v>190</v>
      </c>
      <c r="N175" s="132"/>
    </row>
    <row r="176" spans="1:14" ht="15.6" hidden="1" x14ac:dyDescent="0.3">
      <c r="A176" s="128"/>
      <c r="B176" s="74"/>
      <c r="C176" s="74"/>
      <c r="D176" s="72"/>
      <c r="E176" s="129"/>
      <c r="F176" s="129"/>
      <c r="G176" s="129"/>
      <c r="H176" s="72"/>
      <c r="I176" s="72"/>
      <c r="J176" s="133" t="s">
        <v>192</v>
      </c>
      <c r="K176" s="74"/>
      <c r="L176" s="72"/>
      <c r="M176" s="129" t="s">
        <v>193</v>
      </c>
      <c r="N176" s="129"/>
    </row>
    <row r="177" spans="1:14" ht="15.6" hidden="1" x14ac:dyDescent="0.3">
      <c r="A177" s="128" t="s">
        <v>197</v>
      </c>
      <c r="B177" s="170" t="s">
        <v>197</v>
      </c>
      <c r="C177" s="170"/>
      <c r="D177" s="72"/>
      <c r="E177" s="129" t="s">
        <v>197</v>
      </c>
      <c r="F177" s="129" t="s">
        <v>197</v>
      </c>
      <c r="G177" s="129"/>
      <c r="H177" s="72"/>
      <c r="I177" s="72"/>
      <c r="J177" s="133" t="s">
        <v>195</v>
      </c>
      <c r="K177" s="74"/>
      <c r="L177" s="72"/>
      <c r="M177" s="132" t="s">
        <v>196</v>
      </c>
      <c r="N177" s="132"/>
    </row>
    <row r="178" spans="1:14" ht="14.45" hidden="1" x14ac:dyDescent="0.3">
      <c r="A178" s="95"/>
      <c r="B178" s="134"/>
      <c r="C178" s="74"/>
      <c r="D178" s="72"/>
      <c r="E178" s="72"/>
      <c r="F178" s="72"/>
      <c r="G178" s="72"/>
      <c r="H178" s="72"/>
      <c r="I178" s="72"/>
      <c r="J178" s="74"/>
      <c r="K178" s="74"/>
      <c r="L178" s="72"/>
      <c r="M178" s="129"/>
      <c r="N178" s="129"/>
    </row>
    <row r="179" spans="1:14" ht="14.45" hidden="1" x14ac:dyDescent="0.3">
      <c r="A179" s="95"/>
      <c r="B179" s="72"/>
      <c r="C179" s="74"/>
      <c r="D179" s="72"/>
      <c r="E179" s="72"/>
      <c r="F179" s="72"/>
      <c r="G179" s="72"/>
      <c r="H179" s="72"/>
      <c r="I179" s="72"/>
      <c r="J179" s="170" t="s">
        <v>197</v>
      </c>
      <c r="K179" s="170"/>
      <c r="L179" s="72"/>
      <c r="M179" s="129" t="s">
        <v>197</v>
      </c>
      <c r="N179" s="129"/>
    </row>
    <row r="180" spans="1:14" ht="14.45" hidden="1" x14ac:dyDescent="0.3">
      <c r="A180" s="95"/>
      <c r="B180" s="72"/>
      <c r="C180" s="74"/>
      <c r="D180" s="72"/>
      <c r="E180" s="72"/>
      <c r="F180" s="72"/>
      <c r="G180" s="72"/>
      <c r="H180" s="72"/>
      <c r="I180" s="72"/>
      <c r="J180" s="72"/>
      <c r="K180" s="72"/>
      <c r="L180" s="72"/>
      <c r="M180" s="95"/>
      <c r="N180" s="72"/>
    </row>
    <row r="181" spans="1:14" ht="14.45" hidden="1" x14ac:dyDescent="0.3">
      <c r="A181" s="95"/>
      <c r="B181" s="135"/>
      <c r="C181" s="74"/>
      <c r="D181" s="72"/>
      <c r="E181" s="72"/>
      <c r="F181" s="72"/>
      <c r="G181" s="72"/>
      <c r="H181" s="72"/>
      <c r="I181" s="72"/>
      <c r="J181" s="72"/>
      <c r="K181" s="72"/>
      <c r="L181" s="72"/>
      <c r="M181" s="95"/>
      <c r="N181" s="72"/>
    </row>
    <row r="182" spans="1:14" ht="14.45" hidden="1" x14ac:dyDescent="0.3">
      <c r="A182" s="72"/>
      <c r="B182" s="72"/>
      <c r="C182" s="74"/>
      <c r="D182" s="72"/>
      <c r="E182" s="72"/>
      <c r="F182" s="72"/>
      <c r="G182" s="72"/>
      <c r="H182" s="72"/>
      <c r="I182" s="72"/>
      <c r="J182" s="72"/>
      <c r="K182" s="72"/>
      <c r="L182" s="72"/>
      <c r="M182" s="95"/>
      <c r="N182" s="72"/>
    </row>
    <row r="189" spans="1:14" x14ac:dyDescent="0.25">
      <c r="A189" s="128"/>
      <c r="B189" s="128"/>
      <c r="C189" s="128"/>
      <c r="D189" s="72"/>
      <c r="E189" s="72"/>
      <c r="F189" s="72"/>
      <c r="G189" s="72"/>
      <c r="H189" s="72"/>
      <c r="I189" s="72"/>
      <c r="J189" s="72"/>
      <c r="K189" s="72"/>
      <c r="L189" s="72"/>
      <c r="M189" s="95"/>
      <c r="N189" s="72"/>
    </row>
    <row r="190" spans="1:14" x14ac:dyDescent="0.25">
      <c r="A190" s="128"/>
      <c r="B190" s="128"/>
      <c r="C190" s="128"/>
      <c r="D190" s="72"/>
      <c r="E190" s="72"/>
      <c r="F190" s="72"/>
      <c r="G190" s="72"/>
      <c r="H190" s="72"/>
      <c r="I190" s="72"/>
      <c r="J190" s="72"/>
      <c r="K190" s="72"/>
      <c r="L190" s="72"/>
      <c r="M190" s="95"/>
      <c r="N190" s="72"/>
    </row>
    <row r="191" spans="1:14" x14ac:dyDescent="0.25">
      <c r="A191" s="128"/>
      <c r="B191" s="128"/>
      <c r="C191" s="128"/>
      <c r="D191" s="72"/>
      <c r="E191" s="72"/>
      <c r="F191" s="72"/>
      <c r="G191" s="72"/>
      <c r="H191" s="72"/>
      <c r="I191" s="72"/>
      <c r="J191" s="72"/>
      <c r="K191" s="72"/>
      <c r="L191" s="72"/>
      <c r="M191" s="95"/>
      <c r="N191" s="72"/>
    </row>
    <row r="192" spans="1:14" x14ac:dyDescent="0.25">
      <c r="A192" s="128"/>
      <c r="B192" s="128"/>
      <c r="C192" s="128"/>
      <c r="D192" s="72"/>
      <c r="E192" s="72"/>
      <c r="F192" s="72"/>
      <c r="G192" s="72"/>
      <c r="H192" s="72"/>
      <c r="I192" s="72"/>
      <c r="J192" s="72"/>
      <c r="K192" s="72"/>
      <c r="L192" s="72"/>
      <c r="M192" s="95"/>
      <c r="N192" s="72"/>
    </row>
    <row r="193" spans="1:3" ht="14.25" hidden="1" customHeight="1" x14ac:dyDescent="0.3">
      <c r="A193" s="128"/>
      <c r="B193" s="128"/>
      <c r="C193" s="128"/>
    </row>
    <row r="194" spans="1:3" ht="14.45" hidden="1" x14ac:dyDescent="0.3">
      <c r="A194" s="128"/>
      <c r="B194" s="128"/>
      <c r="C194" s="128"/>
    </row>
    <row r="195" spans="1:3" ht="14.45" hidden="1" x14ac:dyDescent="0.3">
      <c r="A195" s="128"/>
      <c r="B195" s="128"/>
      <c r="C195" s="128"/>
    </row>
    <row r="196" spans="1:3" ht="14.25" hidden="1" customHeight="1" x14ac:dyDescent="0.3">
      <c r="A196" s="128"/>
      <c r="B196" s="128"/>
      <c r="C196" s="128"/>
    </row>
    <row r="197" spans="1:3" ht="14.45" hidden="1" x14ac:dyDescent="0.3">
      <c r="A197" s="128"/>
      <c r="B197" s="134"/>
      <c r="C197" s="134"/>
    </row>
    <row r="198" spans="1:3" x14ac:dyDescent="0.25">
      <c r="A198" s="72"/>
      <c r="B198" s="72"/>
      <c r="C198" s="72"/>
    </row>
  </sheetData>
  <mergeCells count="13">
    <mergeCell ref="A126:C126"/>
    <mergeCell ref="A1:C1"/>
    <mergeCell ref="A8:I8"/>
    <mergeCell ref="A123:C123"/>
    <mergeCell ref="A124:C124"/>
    <mergeCell ref="A125:C125"/>
    <mergeCell ref="J179:K179"/>
    <mergeCell ref="A127:C127"/>
    <mergeCell ref="A128:C128"/>
    <mergeCell ref="A151:C151"/>
    <mergeCell ref="A155:C155"/>
    <mergeCell ref="A164:C164"/>
    <mergeCell ref="B177:C177"/>
  </mergeCells>
  <pageMargins left="0.74803149606299213" right="0.74803149606299213" top="0.98425196850393704" bottom="0.98425196850393704" header="0.51181102362204722" footer="0.51181102362204722"/>
  <pageSetup paperSize="9" scale="70" fitToHeight="0" orientation="portrait" r:id="rId1"/>
  <headerFooter alignWithMargins="0"/>
  <rowBreaks count="1" manualBreakCount="1">
    <brk id="60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C4" sqref="C4"/>
    </sheetView>
  </sheetViews>
  <sheetFormatPr defaultRowHeight="15" x14ac:dyDescent="0.25"/>
  <cols>
    <col min="1" max="1" width="10.7109375" customWidth="1"/>
    <col min="2" max="2" width="18" customWidth="1"/>
    <col min="3" max="3" width="18.7109375" style="1" customWidth="1"/>
    <col min="4" max="4" width="19.7109375" style="1" customWidth="1"/>
    <col min="5" max="5" width="16.85546875" style="1" customWidth="1"/>
  </cols>
  <sheetData>
    <row r="1" spans="1:5" ht="15.75" thickBot="1" x14ac:dyDescent="0.3">
      <c r="A1" s="180" t="s">
        <v>221</v>
      </c>
      <c r="B1" s="181"/>
      <c r="C1" s="181"/>
      <c r="D1" s="181"/>
      <c r="E1" s="182"/>
    </row>
    <row r="2" spans="1:5" x14ac:dyDescent="0.25">
      <c r="A2" s="4"/>
      <c r="B2" s="5"/>
      <c r="C2" s="6"/>
      <c r="D2" s="6"/>
      <c r="E2" s="7"/>
    </row>
    <row r="3" spans="1:5" x14ac:dyDescent="0.25">
      <c r="A3" s="3" t="s">
        <v>0</v>
      </c>
      <c r="B3" s="3"/>
      <c r="C3" s="2" t="s">
        <v>1</v>
      </c>
      <c r="D3" s="2" t="s">
        <v>2</v>
      </c>
      <c r="E3" s="2" t="s">
        <v>3</v>
      </c>
    </row>
    <row r="4" spans="1:5" x14ac:dyDescent="0.25">
      <c r="A4" s="179" t="s">
        <v>4</v>
      </c>
      <c r="B4" s="167"/>
      <c r="C4" s="12">
        <v>71996.820000000007</v>
      </c>
      <c r="D4" s="12">
        <v>13081.35</v>
      </c>
      <c r="E4" s="13">
        <f>C4+D4</f>
        <v>85078.170000000013</v>
      </c>
    </row>
    <row r="5" spans="1:5" x14ac:dyDescent="0.25">
      <c r="A5" s="176" t="s">
        <v>5</v>
      </c>
      <c r="B5" s="168"/>
      <c r="C5" s="2">
        <v>27666.51</v>
      </c>
      <c r="D5" s="2">
        <v>1945.85</v>
      </c>
      <c r="E5" s="8">
        <f t="shared" ref="E5:E26" si="0">C5+D5</f>
        <v>29612.359999999997</v>
      </c>
    </row>
    <row r="6" spans="1:5" x14ac:dyDescent="0.25">
      <c r="A6" s="9" t="s">
        <v>6</v>
      </c>
      <c r="B6" s="3"/>
      <c r="C6" s="2">
        <v>258116.9</v>
      </c>
      <c r="D6" s="2">
        <v>37801.94</v>
      </c>
      <c r="E6" s="8">
        <f t="shared" si="0"/>
        <v>295918.83999999997</v>
      </c>
    </row>
    <row r="7" spans="1:5" ht="15.75" thickBot="1" x14ac:dyDescent="0.3">
      <c r="A7" s="176" t="s">
        <v>7</v>
      </c>
      <c r="B7" s="168"/>
      <c r="C7" s="14">
        <v>285603.7</v>
      </c>
      <c r="D7" s="14">
        <v>42973.63</v>
      </c>
      <c r="E7" s="15">
        <f t="shared" si="0"/>
        <v>328577.33</v>
      </c>
    </row>
    <row r="8" spans="1:5" ht="15.75" thickBot="1" x14ac:dyDescent="0.3">
      <c r="A8" s="4"/>
      <c r="B8" s="5"/>
      <c r="C8" s="16">
        <f>SUM(C4:C7)</f>
        <v>643383.92999999993</v>
      </c>
      <c r="D8" s="17">
        <f>SUM(D4:D7)</f>
        <v>95802.76999999999</v>
      </c>
      <c r="E8" s="18">
        <f t="shared" si="0"/>
        <v>739186.7</v>
      </c>
    </row>
    <row r="9" spans="1:5" x14ac:dyDescent="0.25">
      <c r="A9" s="4"/>
      <c r="B9" s="5"/>
      <c r="C9" s="6"/>
      <c r="D9" s="6"/>
      <c r="E9" s="7"/>
    </row>
    <row r="10" spans="1:5" x14ac:dyDescent="0.25">
      <c r="A10" s="176" t="s">
        <v>9</v>
      </c>
      <c r="B10" s="168"/>
      <c r="C10" s="2">
        <v>488970.42</v>
      </c>
      <c r="D10" s="2">
        <v>81305.7</v>
      </c>
      <c r="E10" s="19">
        <f t="shared" si="0"/>
        <v>570276.12</v>
      </c>
    </row>
    <row r="11" spans="1:5" x14ac:dyDescent="0.25">
      <c r="A11" s="4"/>
      <c r="B11" s="5"/>
      <c r="C11" s="6"/>
      <c r="D11" s="6"/>
      <c r="E11" s="7"/>
    </row>
    <row r="12" spans="1:5" x14ac:dyDescent="0.25">
      <c r="A12" s="176" t="s">
        <v>8</v>
      </c>
      <c r="B12" s="168"/>
      <c r="C12" s="2">
        <v>516756.93</v>
      </c>
      <c r="D12" s="2">
        <v>85648.24</v>
      </c>
      <c r="E12" s="19">
        <f>C12+D12</f>
        <v>602405.17000000004</v>
      </c>
    </row>
    <row r="13" spans="1:5" x14ac:dyDescent="0.25">
      <c r="A13" s="4"/>
      <c r="B13" s="5"/>
      <c r="C13" s="6"/>
      <c r="D13" s="6"/>
      <c r="E13" s="7"/>
    </row>
    <row r="14" spans="1:5" ht="12" customHeight="1" x14ac:dyDescent="0.25">
      <c r="A14" s="176" t="s">
        <v>10</v>
      </c>
      <c r="B14" s="168"/>
      <c r="C14" s="2">
        <v>1154604.4099999999</v>
      </c>
      <c r="D14" s="2">
        <v>210450.72</v>
      </c>
      <c r="E14" s="19">
        <f t="shared" si="0"/>
        <v>1365055.13</v>
      </c>
    </row>
    <row r="15" spans="1:5" x14ac:dyDescent="0.25">
      <c r="A15" s="4"/>
      <c r="B15" s="5"/>
      <c r="C15" s="6"/>
      <c r="D15" s="6"/>
      <c r="E15" s="20"/>
    </row>
    <row r="16" spans="1:5" x14ac:dyDescent="0.25">
      <c r="A16" s="176" t="s">
        <v>11</v>
      </c>
      <c r="B16" s="168"/>
      <c r="C16" s="2">
        <v>108357.72</v>
      </c>
      <c r="D16" s="2">
        <v>10775.03</v>
      </c>
      <c r="E16" s="8">
        <f>C16+D16</f>
        <v>119132.75</v>
      </c>
    </row>
    <row r="17" spans="1:5" x14ac:dyDescent="0.25">
      <c r="A17" s="176" t="s">
        <v>12</v>
      </c>
      <c r="B17" s="168"/>
      <c r="C17" s="2">
        <v>256957.79</v>
      </c>
      <c r="D17" s="2">
        <v>49221.93</v>
      </c>
      <c r="E17" s="8">
        <f t="shared" si="0"/>
        <v>306179.72000000003</v>
      </c>
    </row>
    <row r="18" spans="1:5" ht="14.45" x14ac:dyDescent="0.3">
      <c r="A18" s="176" t="s">
        <v>13</v>
      </c>
      <c r="B18" s="168"/>
      <c r="C18" s="2">
        <v>212884.25</v>
      </c>
      <c r="D18" s="2">
        <v>26482.98</v>
      </c>
      <c r="E18" s="8">
        <f t="shared" si="0"/>
        <v>239367.23</v>
      </c>
    </row>
    <row r="19" spans="1:5" thickBot="1" x14ac:dyDescent="0.35">
      <c r="A19" s="4"/>
      <c r="B19" s="5"/>
      <c r="C19" s="21">
        <f>SUM(C16:C18)</f>
        <v>578199.76</v>
      </c>
      <c r="D19" s="21">
        <f>SUM(D16:D18)</f>
        <v>86479.94</v>
      </c>
      <c r="E19" s="22">
        <f t="shared" si="0"/>
        <v>664679.69999999995</v>
      </c>
    </row>
    <row r="20" spans="1:5" thickTop="1" x14ac:dyDescent="0.3">
      <c r="A20" s="4"/>
      <c r="B20" s="5"/>
      <c r="C20" s="6"/>
      <c r="D20" s="6"/>
      <c r="E20" s="7"/>
    </row>
    <row r="21" spans="1:5" ht="14.45" x14ac:dyDescent="0.3">
      <c r="A21" s="176" t="s">
        <v>14</v>
      </c>
      <c r="B21" s="168"/>
      <c r="C21" s="2">
        <f>SUM(C8+C10+C12+C14+C19)</f>
        <v>3381915.4499999993</v>
      </c>
      <c r="D21" s="2">
        <f>SUM(D8+D10+D12+D14+D19)</f>
        <v>559687.36999999988</v>
      </c>
      <c r="E21" s="8">
        <f t="shared" si="0"/>
        <v>3941602.8199999994</v>
      </c>
    </row>
    <row r="22" spans="1:5" ht="14.45" x14ac:dyDescent="0.3">
      <c r="A22" s="4"/>
      <c r="B22" s="5"/>
      <c r="C22" s="6"/>
      <c r="D22" s="6"/>
      <c r="E22" s="7"/>
    </row>
    <row r="23" spans="1:5" x14ac:dyDescent="0.25">
      <c r="A23" s="176" t="s">
        <v>15</v>
      </c>
      <c r="B23" s="168"/>
      <c r="C23" s="2">
        <v>658835.1</v>
      </c>
      <c r="D23" s="2">
        <v>74387.42</v>
      </c>
      <c r="E23" s="8">
        <f t="shared" si="0"/>
        <v>733222.52</v>
      </c>
    </row>
    <row r="24" spans="1:5" x14ac:dyDescent="0.25">
      <c r="A24" s="4"/>
      <c r="B24" s="5">
        <v>1</v>
      </c>
      <c r="C24" s="6"/>
      <c r="D24" s="6"/>
      <c r="E24" s="7"/>
    </row>
    <row r="25" spans="1:5" x14ac:dyDescent="0.25">
      <c r="A25" s="176" t="s">
        <v>16</v>
      </c>
      <c r="B25" s="168"/>
      <c r="C25" s="2">
        <f>SUM(C4:C6)</f>
        <v>357780.23</v>
      </c>
      <c r="D25" s="2">
        <f>SUM(D4:D6)</f>
        <v>52829.14</v>
      </c>
      <c r="E25" s="8">
        <f t="shared" si="0"/>
        <v>410609.37</v>
      </c>
    </row>
    <row r="26" spans="1:5" ht="15.75" thickBot="1" x14ac:dyDescent="0.3">
      <c r="A26" s="177" t="s">
        <v>17</v>
      </c>
      <c r="B26" s="178"/>
      <c r="C26" s="10">
        <f>C7+C16+C17</f>
        <v>650919.21000000008</v>
      </c>
      <c r="D26" s="10">
        <f>D7+D16+D17</f>
        <v>102970.59</v>
      </c>
      <c r="E26" s="11">
        <f t="shared" si="0"/>
        <v>753889.8</v>
      </c>
    </row>
  </sheetData>
  <mergeCells count="14">
    <mergeCell ref="A4:B4"/>
    <mergeCell ref="A5:B5"/>
    <mergeCell ref="A7:B7"/>
    <mergeCell ref="A1:E1"/>
    <mergeCell ref="A10:B10"/>
    <mergeCell ref="A23:B23"/>
    <mergeCell ref="A25:B25"/>
    <mergeCell ref="A26:B26"/>
    <mergeCell ref="A12:B12"/>
    <mergeCell ref="A14:B14"/>
    <mergeCell ref="A16:B16"/>
    <mergeCell ref="A17:B17"/>
    <mergeCell ref="A18:B18"/>
    <mergeCell ref="A21:B21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28" sqref="G28"/>
    </sheetView>
  </sheetViews>
  <sheetFormatPr defaultRowHeight="15" x14ac:dyDescent="0.25"/>
  <sheetData>
    <row r="1" spans="1:5" x14ac:dyDescent="0.25">
      <c r="A1" t="s">
        <v>24</v>
      </c>
    </row>
    <row r="3" spans="1:5" x14ac:dyDescent="0.25">
      <c r="A3" t="s">
        <v>25</v>
      </c>
      <c r="E3">
        <f>SUM(E4:E6)</f>
        <v>0</v>
      </c>
    </row>
    <row r="4" spans="1:5" x14ac:dyDescent="0.25">
      <c r="E4" s="24"/>
    </row>
    <row r="5" spans="1:5" x14ac:dyDescent="0.25">
      <c r="E5" s="25"/>
    </row>
    <row r="6" spans="1:5" x14ac:dyDescent="0.25">
      <c r="E6" s="26"/>
    </row>
    <row r="7" spans="1:5" x14ac:dyDescent="0.25">
      <c r="E7" s="5"/>
    </row>
    <row r="8" spans="1:5" x14ac:dyDescent="0.25">
      <c r="A8" t="s">
        <v>26</v>
      </c>
      <c r="E8">
        <f>SUM(E9:E11)</f>
        <v>0</v>
      </c>
    </row>
    <row r="9" spans="1:5" x14ac:dyDescent="0.25">
      <c r="E9" s="24"/>
    </row>
    <row r="10" spans="1:5" x14ac:dyDescent="0.25">
      <c r="E10" s="25"/>
    </row>
    <row r="11" spans="1:5" x14ac:dyDescent="0.25">
      <c r="E11" s="26"/>
    </row>
    <row r="12" spans="1:5" x14ac:dyDescent="0.25">
      <c r="E12" s="5"/>
    </row>
    <row r="14" spans="1:5" x14ac:dyDescent="0.25">
      <c r="E14" s="5"/>
    </row>
    <row r="15" spans="1:5" ht="14.45" x14ac:dyDescent="0.3">
      <c r="A15" t="s">
        <v>27</v>
      </c>
      <c r="E15">
        <f>SUM(E16:E23)</f>
        <v>0</v>
      </c>
    </row>
    <row r="16" spans="1:5" ht="14.45" x14ac:dyDescent="0.3">
      <c r="E16" s="24"/>
    </row>
    <row r="17" spans="1:5" ht="14.45" x14ac:dyDescent="0.3">
      <c r="E17" s="25"/>
    </row>
    <row r="18" spans="1:5" ht="14.45" x14ac:dyDescent="0.3">
      <c r="E18" s="25"/>
    </row>
    <row r="19" spans="1:5" ht="14.45" x14ac:dyDescent="0.3">
      <c r="E19" s="25"/>
    </row>
    <row r="20" spans="1:5" ht="14.45" x14ac:dyDescent="0.3">
      <c r="E20" s="26"/>
    </row>
    <row r="21" spans="1:5" ht="14.45" x14ac:dyDescent="0.3">
      <c r="E21" s="5"/>
    </row>
    <row r="22" spans="1:5" ht="14.45" x14ac:dyDescent="0.3">
      <c r="A22" t="s">
        <v>29</v>
      </c>
      <c r="E22">
        <f>SUM(E23:E25)</f>
        <v>0</v>
      </c>
    </row>
    <row r="23" spans="1:5" x14ac:dyDescent="0.25">
      <c r="E23" s="24"/>
    </row>
    <row r="24" spans="1:5" x14ac:dyDescent="0.25">
      <c r="E24" s="25"/>
    </row>
    <row r="25" spans="1:5" x14ac:dyDescent="0.25">
      <c r="E25" s="26"/>
    </row>
    <row r="26" spans="1:5" x14ac:dyDescent="0.25">
      <c r="E26" s="5"/>
    </row>
    <row r="27" spans="1:5" ht="15.75" thickBot="1" x14ac:dyDescent="0.3">
      <c r="A27" t="s">
        <v>28</v>
      </c>
      <c r="E27" s="23">
        <f>E15+E8+E3+E22</f>
        <v>0</v>
      </c>
    </row>
    <row r="28" spans="1:5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70" zoomScaleNormal="70" workbookViewId="0">
      <selection activeCell="A27" sqref="A27"/>
    </sheetView>
  </sheetViews>
  <sheetFormatPr defaultRowHeight="15" x14ac:dyDescent="0.25"/>
  <cols>
    <col min="4" max="4" width="14.5703125" style="140" bestFit="1" customWidth="1"/>
    <col min="5" max="5" width="15" style="140" bestFit="1" customWidth="1"/>
    <col min="6" max="15" width="15" style="140" customWidth="1"/>
    <col min="16" max="16" width="16.42578125" style="1" bestFit="1" customWidth="1"/>
    <col min="17" max="17" width="11.5703125" customWidth="1"/>
    <col min="18" max="18" width="11.5703125" bestFit="1" customWidth="1"/>
  </cols>
  <sheetData>
    <row r="1" spans="1:20" x14ac:dyDescent="0.25">
      <c r="A1" s="40" t="s">
        <v>44</v>
      </c>
    </row>
    <row r="2" spans="1:20" x14ac:dyDescent="0.25">
      <c r="D2" s="140" t="s">
        <v>63</v>
      </c>
      <c r="E2" s="140" t="s">
        <v>163</v>
      </c>
      <c r="F2" s="140" t="s">
        <v>169</v>
      </c>
      <c r="G2" s="140" t="s">
        <v>174</v>
      </c>
      <c r="H2" s="140" t="s">
        <v>204</v>
      </c>
      <c r="I2" s="140" t="s">
        <v>105</v>
      </c>
      <c r="J2" s="140" t="s">
        <v>211</v>
      </c>
      <c r="K2" s="140" t="s">
        <v>212</v>
      </c>
      <c r="L2" s="140" t="s">
        <v>213</v>
      </c>
      <c r="M2" s="140" t="s">
        <v>216</v>
      </c>
      <c r="N2" s="140" t="s">
        <v>217</v>
      </c>
      <c r="O2" s="140" t="s">
        <v>218</v>
      </c>
      <c r="P2" s="1" t="s">
        <v>64</v>
      </c>
    </row>
    <row r="3" spans="1:20" x14ac:dyDescent="0.25">
      <c r="A3" s="41" t="s">
        <v>16</v>
      </c>
    </row>
    <row r="4" spans="1:20" x14ac:dyDescent="0.25">
      <c r="A4" t="s">
        <v>35</v>
      </c>
      <c r="P4" s="1">
        <f>SUM(D4:M4)</f>
        <v>0</v>
      </c>
    </row>
    <row r="5" spans="1:20" x14ac:dyDescent="0.25">
      <c r="A5" t="s">
        <v>5</v>
      </c>
      <c r="P5" s="1">
        <f>SUM(D5:M5)</f>
        <v>0</v>
      </c>
      <c r="T5" s="146"/>
    </row>
    <row r="6" spans="1:20" x14ac:dyDescent="0.25">
      <c r="A6" t="s">
        <v>6</v>
      </c>
      <c r="M6" s="147"/>
      <c r="N6" s="157"/>
      <c r="O6" s="157"/>
      <c r="P6" s="1">
        <f>SUM(D6:M6)</f>
        <v>0</v>
      </c>
    </row>
    <row r="7" spans="1:20" x14ac:dyDescent="0.25">
      <c r="A7" t="s">
        <v>36</v>
      </c>
      <c r="M7" s="148"/>
      <c r="N7" s="157"/>
      <c r="P7" s="1">
        <f>SUM(D7:M7)</f>
        <v>0</v>
      </c>
    </row>
    <row r="8" spans="1:20" x14ac:dyDescent="0.25">
      <c r="A8" t="s">
        <v>45</v>
      </c>
      <c r="P8" s="1">
        <f>SUM(D8:M8)</f>
        <v>0</v>
      </c>
    </row>
    <row r="9" spans="1:20" ht="15.75" thickBot="1" x14ac:dyDescent="0.3">
      <c r="D9" s="141">
        <f t="shared" ref="D9:P9" si="0">SUM(D4:D8)</f>
        <v>0</v>
      </c>
      <c r="E9" s="141">
        <f t="shared" si="0"/>
        <v>0</v>
      </c>
      <c r="F9" s="141">
        <f t="shared" si="0"/>
        <v>0</v>
      </c>
      <c r="G9" s="141">
        <f t="shared" si="0"/>
        <v>0</v>
      </c>
      <c r="H9" s="141">
        <f t="shared" si="0"/>
        <v>0</v>
      </c>
      <c r="I9" s="141">
        <f t="shared" si="0"/>
        <v>0</v>
      </c>
      <c r="J9" s="141"/>
      <c r="K9" s="141"/>
      <c r="L9" s="141">
        <f>SUM(L4:L8)</f>
        <v>0</v>
      </c>
      <c r="M9" s="141">
        <f>SUM(M4:M8)</f>
        <v>0</v>
      </c>
      <c r="N9" s="141">
        <f>SUM(N4:N8)</f>
        <v>0</v>
      </c>
      <c r="O9" s="141">
        <f>SUM(O8+O7+O6+O5+O4)</f>
        <v>0</v>
      </c>
      <c r="P9" s="42">
        <f t="shared" si="0"/>
        <v>0</v>
      </c>
    </row>
    <row r="10" spans="1:20" ht="15.75" thickTop="1" x14ac:dyDescent="0.25"/>
    <row r="11" spans="1:20" x14ac:dyDescent="0.25">
      <c r="A11" s="41" t="s">
        <v>37</v>
      </c>
      <c r="R11" s="145"/>
    </row>
    <row r="12" spans="1:20" x14ac:dyDescent="0.25">
      <c r="A12" t="s">
        <v>38</v>
      </c>
      <c r="M12" s="151"/>
      <c r="N12" s="157"/>
      <c r="O12" s="157"/>
      <c r="P12" s="1">
        <f>SUM(D12:I12)</f>
        <v>0</v>
      </c>
    </row>
    <row r="13" spans="1:20" x14ac:dyDescent="0.25">
      <c r="A13" t="s">
        <v>39</v>
      </c>
      <c r="M13" s="153"/>
      <c r="N13" s="157"/>
      <c r="O13" s="157"/>
      <c r="P13" s="1">
        <f>SUM(D13:I13)</f>
        <v>0</v>
      </c>
      <c r="Q13" s="37"/>
    </row>
    <row r="14" spans="1:20" s="157" customFormat="1" x14ac:dyDescent="0.25">
      <c r="A14" s="157" t="s">
        <v>202</v>
      </c>
      <c r="D14" s="140"/>
      <c r="E14" s="140"/>
      <c r="F14" s="140"/>
      <c r="G14" s="140"/>
      <c r="H14" s="140"/>
      <c r="I14" s="140"/>
      <c r="J14" s="140"/>
      <c r="K14" s="140"/>
      <c r="L14" s="140"/>
      <c r="P14" s="1"/>
      <c r="Q14" s="37"/>
    </row>
    <row r="15" spans="1:20" ht="15.75" thickBot="1" x14ac:dyDescent="0.3">
      <c r="D15" s="141">
        <f t="shared" ref="D15:P15" si="1">SUM(D12:D13)</f>
        <v>0</v>
      </c>
      <c r="E15" s="141">
        <f t="shared" si="1"/>
        <v>0</v>
      </c>
      <c r="F15" s="141">
        <f t="shared" si="1"/>
        <v>0</v>
      </c>
      <c r="G15" s="141">
        <f t="shared" si="1"/>
        <v>0</v>
      </c>
      <c r="H15" s="141">
        <f t="shared" si="1"/>
        <v>0</v>
      </c>
      <c r="I15" s="141">
        <f t="shared" si="1"/>
        <v>0</v>
      </c>
      <c r="J15" s="141"/>
      <c r="K15" s="141"/>
      <c r="L15" s="141">
        <f>SUM(L12:L13)</f>
        <v>0</v>
      </c>
      <c r="M15" s="141">
        <f>SUM(M12:M13)</f>
        <v>0</v>
      </c>
      <c r="N15" s="141">
        <f>SUM(N12:N13)</f>
        <v>0</v>
      </c>
      <c r="O15" s="141">
        <f>SUM(O12:O14)</f>
        <v>0</v>
      </c>
      <c r="P15" s="42">
        <f t="shared" si="1"/>
        <v>0</v>
      </c>
    </row>
    <row r="16" spans="1:20" ht="15.75" thickTop="1" x14ac:dyDescent="0.25"/>
    <row r="17" spans="1:22" x14ac:dyDescent="0.25">
      <c r="A17" s="41" t="s">
        <v>40</v>
      </c>
      <c r="R17" s="152"/>
      <c r="V17" s="154"/>
    </row>
    <row r="18" spans="1:22" x14ac:dyDescent="0.25">
      <c r="A18" t="s">
        <v>11</v>
      </c>
      <c r="M18" s="149"/>
      <c r="N18" s="157"/>
      <c r="O18" s="157"/>
      <c r="P18" s="1">
        <f>SUM(D18:I18)</f>
        <v>0</v>
      </c>
    </row>
    <row r="19" spans="1:22" x14ac:dyDescent="0.25">
      <c r="A19" t="s">
        <v>12</v>
      </c>
      <c r="M19" s="150"/>
      <c r="N19" s="157"/>
      <c r="O19" s="157"/>
      <c r="P19" s="1">
        <f>SUM(D19:I19)</f>
        <v>0</v>
      </c>
    </row>
    <row r="20" spans="1:22" x14ac:dyDescent="0.25">
      <c r="A20" t="s">
        <v>13</v>
      </c>
      <c r="M20" s="157"/>
      <c r="N20" s="157"/>
      <c r="O20" s="157"/>
      <c r="P20" s="1">
        <f>SUM(D20:I20)</f>
        <v>0</v>
      </c>
    </row>
    <row r="21" spans="1:22" x14ac:dyDescent="0.25">
      <c r="A21" t="s">
        <v>41</v>
      </c>
      <c r="P21" s="1">
        <f>SUM(D21:I21)</f>
        <v>0</v>
      </c>
    </row>
    <row r="22" spans="1:22" ht="15.75" thickBot="1" x14ac:dyDescent="0.3">
      <c r="D22" s="141">
        <f>SUM(D18:D21)</f>
        <v>0</v>
      </c>
      <c r="E22" s="141">
        <f t="shared" ref="E22:G22" si="2">SUM(E18:E21)</f>
        <v>0</v>
      </c>
      <c r="F22" s="141">
        <f t="shared" si="2"/>
        <v>0</v>
      </c>
      <c r="G22" s="141">
        <f t="shared" si="2"/>
        <v>0</v>
      </c>
      <c r="H22" s="141">
        <f>SUM(H18:H21)</f>
        <v>0</v>
      </c>
      <c r="I22" s="141">
        <f t="shared" ref="I22" si="3">SUM(I18:I21)</f>
        <v>0</v>
      </c>
      <c r="J22" s="141"/>
      <c r="K22" s="141"/>
      <c r="L22" s="141">
        <f>SUM(L18:L21)</f>
        <v>0</v>
      </c>
      <c r="M22" s="141">
        <f>SUM(M18:M21)</f>
        <v>0</v>
      </c>
      <c r="N22" s="141">
        <f>SUM(N18:N21)</f>
        <v>0</v>
      </c>
      <c r="O22" s="141">
        <f>SUM(O18:O21)</f>
        <v>0</v>
      </c>
      <c r="P22" s="42">
        <f>SUM(P18:P21)</f>
        <v>0</v>
      </c>
    </row>
    <row r="23" spans="1:22" ht="15.75" thickTop="1" x14ac:dyDescent="0.25"/>
    <row r="24" spans="1:22" x14ac:dyDescent="0.25">
      <c r="A24" s="41" t="s">
        <v>42</v>
      </c>
      <c r="T24" s="156"/>
    </row>
    <row r="25" spans="1:22" ht="15.75" thickBot="1" x14ac:dyDescent="0.3">
      <c r="A25" t="s">
        <v>43</v>
      </c>
      <c r="G25" s="142"/>
      <c r="H25" s="143"/>
      <c r="I25" s="143"/>
      <c r="J25" s="143"/>
      <c r="K25" s="143"/>
      <c r="L25" s="143"/>
      <c r="M25" s="155"/>
      <c r="N25" s="157"/>
      <c r="O25" s="157"/>
      <c r="P25" s="1">
        <f>SUM(D25:I25)</f>
        <v>0</v>
      </c>
    </row>
    <row r="26" spans="1:22" ht="15.75" thickBot="1" x14ac:dyDescent="0.3">
      <c r="D26" s="141">
        <f t="shared" ref="D26:P26" si="4">SUM(D25)</f>
        <v>0</v>
      </c>
      <c r="E26" s="141">
        <f t="shared" si="4"/>
        <v>0</v>
      </c>
      <c r="F26" s="141">
        <f t="shared" si="4"/>
        <v>0</v>
      </c>
      <c r="G26" s="141">
        <f t="shared" si="4"/>
        <v>0</v>
      </c>
      <c r="H26" s="141">
        <f t="shared" si="4"/>
        <v>0</v>
      </c>
      <c r="I26" s="141">
        <f t="shared" si="4"/>
        <v>0</v>
      </c>
      <c r="J26" s="141"/>
      <c r="K26" s="141"/>
      <c r="L26" s="141">
        <f>SUM(L25)</f>
        <v>0</v>
      </c>
      <c r="M26" s="141">
        <f>SUM(M25)</f>
        <v>0</v>
      </c>
      <c r="N26" s="141">
        <f>SUM(N25)</f>
        <v>0</v>
      </c>
      <c r="O26" s="141">
        <f>SUM(O25)</f>
        <v>0</v>
      </c>
      <c r="P26" s="42">
        <f t="shared" si="4"/>
        <v>0</v>
      </c>
    </row>
    <row r="27" spans="1:22" ht="15.75" thickTop="1" x14ac:dyDescent="0.25"/>
    <row r="28" spans="1:22" x14ac:dyDescent="0.25">
      <c r="A28" t="s">
        <v>47</v>
      </c>
      <c r="D28" s="140">
        <f>SUM(D9+D15+D22+D26)</f>
        <v>0</v>
      </c>
      <c r="E28" s="140">
        <f t="shared" ref="E28:I28" si="5">SUM(E9+E15+E22+E26)</f>
        <v>0</v>
      </c>
      <c r="F28" s="140">
        <f t="shared" si="5"/>
        <v>0</v>
      </c>
      <c r="G28" s="140">
        <f t="shared" si="5"/>
        <v>0</v>
      </c>
      <c r="H28" s="140">
        <f t="shared" si="5"/>
        <v>0</v>
      </c>
      <c r="I28" s="140">
        <f t="shared" si="5"/>
        <v>0</v>
      </c>
      <c r="L28" s="140">
        <f>L9+L15+L22+L26</f>
        <v>0</v>
      </c>
      <c r="M28" s="140">
        <f t="shared" ref="M28:N28" si="6">M9+M15+M22+M26</f>
        <v>0</v>
      </c>
      <c r="N28" s="140">
        <f t="shared" si="6"/>
        <v>0</v>
      </c>
      <c r="O28" s="140">
        <f>SUM(O26+O22+O15+O9)</f>
        <v>0</v>
      </c>
      <c r="P28" s="1">
        <f>P9+P15+P22+P26</f>
        <v>0</v>
      </c>
    </row>
    <row r="29" spans="1:22" x14ac:dyDescent="0.25">
      <c r="P29" s="6"/>
      <c r="R29" s="37"/>
    </row>
    <row r="30" spans="1:22" x14ac:dyDescent="0.25">
      <c r="A30" s="43" t="s">
        <v>48</v>
      </c>
      <c r="P30" s="6"/>
      <c r="R30" s="37"/>
    </row>
    <row r="32" spans="1:22" x14ac:dyDescent="0.25">
      <c r="A32" t="s">
        <v>207</v>
      </c>
    </row>
    <row r="34" spans="1:16" x14ac:dyDescent="0.25">
      <c r="A34" t="s">
        <v>208</v>
      </c>
      <c r="P34" s="1">
        <f>SUM(D34:I34)</f>
        <v>0</v>
      </c>
    </row>
    <row r="35" spans="1:16" x14ac:dyDescent="0.25">
      <c r="A35" t="s">
        <v>214</v>
      </c>
    </row>
    <row r="36" spans="1:16" x14ac:dyDescent="0.25">
      <c r="A36" t="s">
        <v>215</v>
      </c>
    </row>
    <row r="37" spans="1:16" x14ac:dyDescent="0.25">
      <c r="A37" t="s">
        <v>209</v>
      </c>
      <c r="P37" s="1">
        <f>SUM(D37:I37)</f>
        <v>0</v>
      </c>
    </row>
    <row r="38" spans="1:16" ht="15.75" thickBot="1" x14ac:dyDescent="0.3">
      <c r="D38" s="141">
        <f>SUM(D34:D37)</f>
        <v>0</v>
      </c>
      <c r="E38" s="141">
        <f t="shared" ref="E38:P38" si="7">SUM(E34:E37)</f>
        <v>0</v>
      </c>
      <c r="F38" s="141">
        <f t="shared" si="7"/>
        <v>0</v>
      </c>
      <c r="G38" s="141">
        <f t="shared" si="7"/>
        <v>0</v>
      </c>
      <c r="H38" s="141">
        <f t="shared" si="7"/>
        <v>0</v>
      </c>
      <c r="I38" s="141">
        <f t="shared" si="7"/>
        <v>0</v>
      </c>
      <c r="J38" s="141"/>
      <c r="K38" s="141"/>
      <c r="L38" s="141"/>
      <c r="M38" s="141"/>
      <c r="N38" s="141"/>
      <c r="O38" s="141"/>
      <c r="P38" s="141">
        <f t="shared" si="7"/>
        <v>0</v>
      </c>
    </row>
    <row r="39" spans="1:16" ht="15.75" thickTop="1" x14ac:dyDescent="0.25">
      <c r="P39" s="1">
        <f>SUM(P28+P38)</f>
        <v>0</v>
      </c>
    </row>
  </sheetData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Sept Income Ren</vt:lpstr>
      <vt:lpstr>OSA</vt:lpstr>
      <vt:lpstr>57 managers</vt:lpstr>
      <vt:lpstr>Salaries</vt:lpstr>
      <vt:lpstr>Sheet3</vt:lpstr>
      <vt:lpstr>General Expenses</vt:lpstr>
      <vt:lpstr>'57 managers'!Print_Area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tlephoto</dc:creator>
  <cp:lastModifiedBy>SEIPATI</cp:lastModifiedBy>
  <cp:lastPrinted>2015-03-04T08:58:18Z</cp:lastPrinted>
  <dcterms:created xsi:type="dcterms:W3CDTF">2013-03-05T05:44:57Z</dcterms:created>
  <dcterms:modified xsi:type="dcterms:W3CDTF">2015-03-05T14:26:19Z</dcterms:modified>
</cp:coreProperties>
</file>